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195" windowWidth="14865" windowHeight="7320" activeTab="0"/>
  </bookViews>
  <sheets>
    <sheet name="Info" sheetId="1" r:id="rId1"/>
    <sheet name="Kaufen oder mieten" sheetId="2" r:id="rId2"/>
    <sheet name="Tabelle" sheetId="3" r:id="rId3"/>
    <sheet name="Diagramm" sheetId="4" r:id="rId4"/>
    <sheet name="Grafik" sheetId="5" state="hidden" r:id="rId5"/>
  </sheets>
  <definedNames>
    <definedName name="_xlnm.Print_Area" localSheetId="0">'Info'!$B$1:$G$11</definedName>
    <definedName name="_xlnm.Print_Area" localSheetId="1">'Kaufen oder mieten'!$B$1:$F$44</definedName>
    <definedName name="_xlnm.Print_Area" localSheetId="2">'Tabelle'!$C$2:$T$46</definedName>
  </definedNames>
  <calcPr fullCalcOnLoad="1"/>
</workbook>
</file>

<file path=xl/comments2.xml><?xml version="1.0" encoding="utf-8"?>
<comments xmlns="http://schemas.openxmlformats.org/spreadsheetml/2006/main">
  <authors>
    <author>SAHR</author>
  </authors>
  <commentList>
    <comment ref="D9" authorId="0">
      <text>
        <r>
          <rPr>
            <sz val="8"/>
            <rFont val="Tahoma"/>
            <family val="2"/>
          </rPr>
          <t>Jahresmiete für eine vergleichbare Wohnung (Kaltmiete ohne Betriebskosten)</t>
        </r>
      </text>
    </comment>
    <comment ref="D6" authorId="0">
      <text>
        <r>
          <rPr>
            <sz val="8"/>
            <rFont val="Tahoma"/>
            <family val="2"/>
          </rPr>
          <t>Vor allem für Grunderwerbsteuer, Notar- und Grundbuchgebühren, evtl. Maklerkosten.</t>
        </r>
      </text>
    </comment>
    <comment ref="D23" authorId="0">
      <text>
        <r>
          <rPr>
            <b/>
            <sz val="8"/>
            <rFont val="Tahoma"/>
            <family val="0"/>
          </rPr>
          <t>Mit diesem Satz</t>
        </r>
        <r>
          <rPr>
            <sz val="8"/>
            <rFont val="Tahoma"/>
            <family val="0"/>
          </rPr>
          <t xml:space="preserve">
</t>
        </r>
      </text>
    </comment>
    <comment ref="D19" authorId="0">
      <text>
        <r>
          <rPr>
            <sz val="8"/>
            <rFont val="Tahoma"/>
            <family val="2"/>
          </rPr>
          <t>Das Programm rechnet mit konstantem Zinssatz. Tragen Sie deshalb hier den aktuellen Zinssatz für einen Kredit mit 20-30 jähriger Zinsbindung ein.</t>
        </r>
      </text>
    </comment>
  </commentList>
</comments>
</file>

<file path=xl/sharedStrings.xml><?xml version="1.0" encoding="utf-8"?>
<sst xmlns="http://schemas.openxmlformats.org/spreadsheetml/2006/main" count="78" uniqueCount="76">
  <si>
    <t>Kaufpreis (Euro)</t>
  </si>
  <si>
    <t>Nebenkosten (Euro)</t>
  </si>
  <si>
    <t>Ersparte Miete (Euro)</t>
  </si>
  <si>
    <t>Gesamtkosten (Euro)</t>
  </si>
  <si>
    <t>Steuersatz</t>
  </si>
  <si>
    <t>Sparerfreibetrag</t>
  </si>
  <si>
    <t>Monatswerte</t>
  </si>
  <si>
    <t>Jahr</t>
  </si>
  <si>
    <t>Ersparte Miete</t>
  </si>
  <si>
    <t>Zinssatz (%)</t>
  </si>
  <si>
    <t>Tilgungssatz (%)</t>
  </si>
  <si>
    <t>Tilgung</t>
  </si>
  <si>
    <t xml:space="preserve">Zins </t>
  </si>
  <si>
    <t>Wert Immobilie</t>
  </si>
  <si>
    <t>Vermögen Käufer</t>
  </si>
  <si>
    <t>Zinsen</t>
  </si>
  <si>
    <t>zu versteuern</t>
  </si>
  <si>
    <t>Freibetrag</t>
  </si>
  <si>
    <t>Steuern</t>
  </si>
  <si>
    <t>Zins nach Steuern</t>
  </si>
  <si>
    <t>Vermögen Mieter</t>
  </si>
  <si>
    <t>Mehr-belastung</t>
  </si>
  <si>
    <t>Vergleichs-miete</t>
  </si>
  <si>
    <t>Instand-haltung</t>
  </si>
  <si>
    <t>Eigenkapitalquote</t>
  </si>
  <si>
    <t>Beleihung (%)</t>
  </si>
  <si>
    <t>Cash 15</t>
  </si>
  <si>
    <t>Cash 20</t>
  </si>
  <si>
    <t>Cash 25</t>
  </si>
  <si>
    <t>Cash 30</t>
  </si>
  <si>
    <t>Cash 40</t>
  </si>
  <si>
    <t>Cash 10</t>
  </si>
  <si>
    <t>Renditen</t>
  </si>
  <si>
    <t>Finanzierung</t>
  </si>
  <si>
    <t>Immobilie</t>
  </si>
  <si>
    <t>10 Jahren</t>
  </si>
  <si>
    <t>20 Jahren</t>
  </si>
  <si>
    <t>30 Jahren</t>
  </si>
  <si>
    <t>40 Jahren</t>
  </si>
  <si>
    <t>Vermögensentwicklung im Vergleich</t>
  </si>
  <si>
    <t>Kaufpreis(Miete-Verhältnis)</t>
  </si>
  <si>
    <t>Eigenkapital (Euro)</t>
  </si>
  <si>
    <t>Darlehen (Euro)</t>
  </si>
  <si>
    <t>Anlagezinssatz (Prozent)</t>
  </si>
  <si>
    <t>Rendite 10 Jahre (Prozent)</t>
  </si>
  <si>
    <t>Rendite 20 Jahre (Prozent)</t>
  </si>
  <si>
    <t>Rendite 30 Jahre (Prozent)</t>
  </si>
  <si>
    <t>Rendite 40 Jahre (Prozent)</t>
  </si>
  <si>
    <t>Vorteil für Käufer ab Jahr</t>
  </si>
  <si>
    <t>Mehrbelastung im 1. Jahr (Euro)</t>
  </si>
  <si>
    <t>Geschätzte Mietsteigerung pro Jahr (%)</t>
  </si>
  <si>
    <t>Geschätzte Wertsteigerung pro Jahr (%)</t>
  </si>
  <si>
    <t>Instandhaltungskosten pro Jahr (Euro)</t>
  </si>
  <si>
    <t>Vergleichsmiete pro Jahr (Euro)</t>
  </si>
  <si>
    <t>Alternativanlage</t>
  </si>
  <si>
    <t>Vorteil/Nachteil des Immobilienkäufers nach</t>
  </si>
  <si>
    <t>Kreditrate pro Jahr (Euro)</t>
  </si>
  <si>
    <t>Steuersatz (Prozent)</t>
  </si>
  <si>
    <t>Vermögensvergleich Käufer/Mieter</t>
  </si>
  <si>
    <t>Voraussetzung für den Vergleich ist, dass Sie als Käufer oder Bauherr die laufenden Belastungen aus Finanzierung und Bewirtschaftung langfristig tragen können. Das wird in diesem Programm nicht geprüft.</t>
  </si>
  <si>
    <t>Vorteil/
Nachteil Käufer</t>
  </si>
  <si>
    <t>Lohnt sich ein Eigenheim? Oder ist es finanziell besser, weiter zur Miete zu wohnen und sein Geld anders anderzulegen?</t>
  </si>
  <si>
    <t>Um den Excelrechner aufzurufen, klicken Sie bitte unten auf den Karteikartenreiter "Kaufen oder mieten". Die Ergebnisse können Sie sich auch als Tabelle oder als Diagramm anzeigen lassen.</t>
  </si>
  <si>
    <t>Mit dem FINANZtest-Excel-Rechner können Sie Ihren persönlichen Vergleich erstellen. Anhand Ihrer Daten vergleicht der Rechner die Vermögensentwicklung von Käufer und Mieter. Das Vermögen des Käufers besteht aus dem Immobilienwert abzüglich der Restschuld für den Kredit. Der Mieter erzielt sein Vermögen, indem er das vorhandene Eigenkapital und zusätzlich die laufende Ersparnis gegenüber einem Kauf verzinslich anlegt.</t>
  </si>
  <si>
    <t>Das Ergebnis hängt außerdem von vielen Annahmen ab, zum Beispiel von der Einschätzung der künftigen Entwicklung von Mieten und Immobilienwerten und von der Zinsentwicklung auf dem Kapitalmarkt. Mitunter kann schon ein halbes Prozent mehr oder weniger den Ausschlag darüber geben, ob in der Prognoserechnung langfristig der Eigentümer oder der Mieter im Vorteil ist. Gewissheit gibt es nicht. Mit Hilfe des Programms können Sie aber prüfen, unter welchen Voraussetzungen sich die eigenen vier Wände lohnen.  Das bietet eine gute Orientierung für Ihre Entscheidung. Wir empfehlen, mehrere Szenarien mit unterschiedlichen Annahmen insbesondere über die künftige Miet- und Wertentwicklung durchzuspielen.</t>
  </si>
  <si>
    <t>Verheiratet (Ja = 1, Nein = 0)</t>
  </si>
  <si>
    <t>Sparerfreibetrag plus Werbungskostenpauschale (Euro)</t>
  </si>
  <si>
    <t>Kreditrate</t>
  </si>
  <si>
    <t>Restschuld</t>
  </si>
  <si>
    <t>© Stiftung Warentest 2003</t>
  </si>
  <si>
    <t xml:space="preserve">© Stiftung Warentest 2003 </t>
  </si>
  <si>
    <t>test.de</t>
  </si>
  <si>
    <t xml:space="preserve">test.de      </t>
  </si>
  <si>
    <r>
      <t>Vergleichsrechner</t>
    </r>
    <r>
      <rPr>
        <sz val="9"/>
        <color indexed="11"/>
        <rFont val="Tahoma"/>
        <family val="2"/>
      </rPr>
      <t xml:space="preserve">
</t>
    </r>
    <r>
      <rPr>
        <sz val="14"/>
        <color indexed="11"/>
        <rFont val="Tahoma"/>
        <family val="2"/>
      </rPr>
      <t>Kaufen oder mieten?</t>
    </r>
  </si>
  <si>
    <r>
      <t>Excel-Rechner:</t>
    </r>
    <r>
      <rPr>
        <sz val="14"/>
        <color indexed="44"/>
        <rFont val="Tahoma"/>
        <family val="2"/>
      </rPr>
      <t xml:space="preserve"> 
Kaufen oder mieten?</t>
    </r>
  </si>
  <si>
    <t>© Stiftung Warentest 2009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</si>
</sst>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
    <numFmt numFmtId="173" formatCode="0.0000000"/>
    <numFmt numFmtId="174" formatCode="0.00000000"/>
    <numFmt numFmtId="175" formatCode="0.00000"/>
    <numFmt numFmtId="176" formatCode="0.0000"/>
    <numFmt numFmtId="177" formatCode="0.000"/>
    <numFmt numFmtId="178" formatCode="0.0"/>
    <numFmt numFmtId="179" formatCode="#\ ###"/>
    <numFmt numFmtId="180" formatCode="#.0\ ###"/>
    <numFmt numFmtId="181" formatCode="#.00\ ###"/>
    <numFmt numFmtId="182" formatCode="#.\ ###"/>
    <numFmt numFmtId="183" formatCode="##.\ ###"/>
    <numFmt numFmtId="184" formatCode="###.\ ###"/>
    <numFmt numFmtId="185" formatCode=".\ ;"/>
    <numFmt numFmtId="186" formatCode="0.000000000"/>
    <numFmt numFmtId="187" formatCode="#,##0_ ;[Red]\-#,##0\ "/>
    <numFmt numFmtId="188" formatCode="0.0000000000"/>
    <numFmt numFmtId="189" formatCode="#\ ##0"/>
  </numFmts>
  <fonts count="27">
    <font>
      <sz val="10"/>
      <name val="Arial"/>
      <family val="0"/>
    </font>
    <font>
      <b/>
      <sz val="10"/>
      <name val="Arial"/>
      <family val="2"/>
    </font>
    <font>
      <sz val="10"/>
      <color indexed="22"/>
      <name val="Arial"/>
      <family val="2"/>
    </font>
    <font>
      <sz val="11.5"/>
      <name val="Arial"/>
      <family val="0"/>
    </font>
    <font>
      <sz val="8"/>
      <name val="Tahoma"/>
      <family val="0"/>
    </font>
    <font>
      <b/>
      <sz val="8"/>
      <name val="Tahoma"/>
      <family val="0"/>
    </font>
    <font>
      <b/>
      <sz val="12"/>
      <name val="Arial"/>
      <family val="0"/>
    </font>
    <font>
      <sz val="9"/>
      <name val="Verdana"/>
      <family val="2"/>
    </font>
    <font>
      <u val="single"/>
      <sz val="10"/>
      <color indexed="12"/>
      <name val="Arial"/>
      <family val="0"/>
    </font>
    <font>
      <u val="single"/>
      <sz val="10"/>
      <color indexed="36"/>
      <name val="Arial"/>
      <family val="0"/>
    </font>
    <font>
      <b/>
      <sz val="9"/>
      <name val="Arial"/>
      <family val="2"/>
    </font>
    <font>
      <sz val="9"/>
      <name val="Arial"/>
      <family val="2"/>
    </font>
    <font>
      <b/>
      <sz val="9"/>
      <color indexed="8"/>
      <name val="Arial"/>
      <family val="2"/>
    </font>
    <font>
      <sz val="10"/>
      <color indexed="9"/>
      <name val="Arial"/>
      <family val="2"/>
    </font>
    <font>
      <b/>
      <sz val="9"/>
      <color indexed="11"/>
      <name val="Tahoma"/>
      <family val="2"/>
    </font>
    <font>
      <sz val="9"/>
      <color indexed="11"/>
      <name val="Tahoma"/>
      <family val="2"/>
    </font>
    <font>
      <sz val="14"/>
      <color indexed="11"/>
      <name val="Tahoma"/>
      <family val="2"/>
    </font>
    <font>
      <sz val="10"/>
      <color indexed="15"/>
      <name val="Arial"/>
      <family val="2"/>
    </font>
    <font>
      <sz val="14"/>
      <name val="Arial"/>
      <family val="0"/>
    </font>
    <font>
      <sz val="8"/>
      <name val="Arial"/>
      <family val="0"/>
    </font>
    <font>
      <sz val="10"/>
      <color indexed="52"/>
      <name val="Arial"/>
      <family val="0"/>
    </font>
    <font>
      <b/>
      <sz val="10"/>
      <color indexed="44"/>
      <name val="Tahoma"/>
      <family val="2"/>
    </font>
    <font>
      <sz val="14"/>
      <color indexed="44"/>
      <name val="Tahoma"/>
      <family val="2"/>
    </font>
    <font>
      <sz val="10"/>
      <color indexed="11"/>
      <name val="Arial"/>
      <family val="2"/>
    </font>
    <font>
      <sz val="9"/>
      <color indexed="15"/>
      <name val="Arial"/>
      <family val="2"/>
    </font>
    <font>
      <u val="single"/>
      <sz val="10"/>
      <color indexed="15"/>
      <name val="Arial"/>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indexed="55"/>
        <bgColor indexed="64"/>
      </patternFill>
    </fill>
  </fills>
  <borders count="12">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0" fillId="0" borderId="0" xfId="0" applyAlignment="1">
      <alignment vertical="top" wrapText="1"/>
    </xf>
    <xf numFmtId="0" fontId="1" fillId="0" borderId="0" xfId="0" applyFont="1" applyAlignment="1">
      <alignment/>
    </xf>
    <xf numFmtId="0" fontId="7" fillId="2" borderId="0" xfId="0" applyFont="1" applyFill="1" applyBorder="1" applyAlignment="1" applyProtection="1">
      <alignment horizontal="left" vertical="top" wrapText="1"/>
      <protection hidden="1"/>
    </xf>
    <xf numFmtId="3" fontId="0" fillId="0" borderId="1" xfId="0" applyNumberFormat="1" applyFont="1" applyBorder="1" applyAlignment="1" applyProtection="1">
      <alignment/>
      <protection hidden="1" locked="0"/>
    </xf>
    <xf numFmtId="4" fontId="0" fillId="0" borderId="1" xfId="0" applyNumberFormat="1" applyFont="1" applyBorder="1" applyAlignment="1" applyProtection="1">
      <alignment/>
      <protection hidden="1" locked="0"/>
    </xf>
    <xf numFmtId="4" fontId="0" fillId="3" borderId="0" xfId="0" applyNumberFormat="1" applyFont="1" applyFill="1" applyBorder="1" applyAlignment="1">
      <alignment/>
    </xf>
    <xf numFmtId="4" fontId="0" fillId="0" borderId="1" xfId="0" applyNumberFormat="1" applyFont="1" applyBorder="1" applyAlignment="1">
      <alignment/>
    </xf>
    <xf numFmtId="4" fontId="0" fillId="0" borderId="0" xfId="0" applyNumberFormat="1" applyFont="1" applyFill="1" applyBorder="1" applyAlignment="1">
      <alignment/>
    </xf>
    <xf numFmtId="4" fontId="13" fillId="0" borderId="0" xfId="0" applyNumberFormat="1" applyFont="1" applyFill="1" applyBorder="1" applyAlignment="1">
      <alignment/>
    </xf>
    <xf numFmtId="4" fontId="2" fillId="0" borderId="0" xfId="0" applyNumberFormat="1" applyFont="1" applyFill="1" applyBorder="1" applyAlignment="1">
      <alignment/>
    </xf>
    <xf numFmtId="0" fontId="12" fillId="2"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2"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11" fillId="2" borderId="2" xfId="0" applyFont="1" applyFill="1" applyBorder="1" applyAlignment="1" applyProtection="1">
      <alignment horizontal="left" vertical="top" wrapText="1"/>
      <protection hidden="1"/>
    </xf>
    <xf numFmtId="0" fontId="11" fillId="2" borderId="0" xfId="0" applyFont="1" applyFill="1" applyBorder="1" applyAlignment="1" applyProtection="1">
      <alignment horizontal="left" vertical="top" wrapText="1"/>
      <protection hidden="1"/>
    </xf>
    <xf numFmtId="0" fontId="11" fillId="2" borderId="3" xfId="0" applyFont="1" applyFill="1" applyBorder="1" applyAlignment="1" applyProtection="1">
      <alignment horizontal="left" vertical="top" wrapText="1"/>
      <protection hidden="1"/>
    </xf>
    <xf numFmtId="0" fontId="11" fillId="0" borderId="3" xfId="0" applyFont="1" applyFill="1" applyBorder="1" applyAlignment="1" applyProtection="1">
      <alignment horizontal="left" vertical="top" wrapText="1"/>
      <protection hidden="1"/>
    </xf>
    <xf numFmtId="0" fontId="11" fillId="0" borderId="4" xfId="0" applyFont="1" applyFill="1" applyBorder="1" applyAlignment="1" applyProtection="1">
      <alignment horizontal="left" vertical="top" wrapText="1"/>
      <protection hidden="1"/>
    </xf>
    <xf numFmtId="0" fontId="11" fillId="2" borderId="5" xfId="0" applyFont="1" applyFill="1" applyBorder="1" applyAlignment="1" applyProtection="1">
      <alignment horizontal="left" vertical="top" wrapText="1"/>
      <protection hidden="1"/>
    </xf>
    <xf numFmtId="0" fontId="17" fillId="2" borderId="6" xfId="18" applyFont="1" applyFill="1" applyBorder="1" applyAlignment="1" applyProtection="1">
      <alignment horizontal="right" vertical="top" wrapText="1" indent="2"/>
      <protection hidden="1"/>
    </xf>
    <xf numFmtId="0" fontId="17" fillId="2" borderId="0" xfId="18" applyFont="1" applyFill="1" applyBorder="1" applyAlignment="1" applyProtection="1">
      <alignment horizontal="right" vertical="top" wrapText="1" indent="2"/>
      <protection hidden="1"/>
    </xf>
    <xf numFmtId="0" fontId="0" fillId="0" borderId="0" xfId="0" applyFont="1" applyAlignment="1">
      <alignment/>
    </xf>
    <xf numFmtId="0" fontId="0" fillId="0" borderId="3"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0" xfId="0" applyFont="1" applyAlignment="1">
      <alignment/>
    </xf>
    <xf numFmtId="0" fontId="1" fillId="0" borderId="3" xfId="0" applyFont="1" applyBorder="1" applyAlignment="1">
      <alignment horizontal="left" wrapText="1" indent="2"/>
    </xf>
    <xf numFmtId="0" fontId="1" fillId="0" borderId="0" xfId="0" applyFont="1" applyBorder="1" applyAlignment="1">
      <alignment horizontal="left" wrapText="1" indent="2"/>
    </xf>
    <xf numFmtId="0" fontId="18" fillId="0" borderId="0" xfId="0" applyFont="1" applyBorder="1" applyAlignment="1">
      <alignment horizontal="left" indent="2"/>
    </xf>
    <xf numFmtId="0" fontId="18" fillId="0" borderId="2" xfId="0" applyFont="1" applyBorder="1" applyAlignment="1">
      <alignment horizontal="left" indent="2"/>
    </xf>
    <xf numFmtId="0" fontId="1" fillId="0" borderId="3" xfId="0" applyFont="1" applyFill="1" applyBorder="1" applyAlignment="1">
      <alignment horizontal="left" indent="2"/>
    </xf>
    <xf numFmtId="0" fontId="1" fillId="0" borderId="0" xfId="0" applyFont="1" applyFill="1" applyBorder="1" applyAlignment="1">
      <alignment horizontal="left" indent="2"/>
    </xf>
    <xf numFmtId="0" fontId="0" fillId="0" borderId="0" xfId="0" applyFont="1" applyFill="1" applyBorder="1" applyAlignment="1">
      <alignment/>
    </xf>
    <xf numFmtId="0" fontId="0" fillId="0" borderId="0" xfId="0" applyFont="1" applyBorder="1" applyAlignment="1">
      <alignment/>
    </xf>
    <xf numFmtId="0" fontId="0" fillId="0" borderId="2" xfId="0" applyFont="1" applyFill="1" applyBorder="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0" fontId="0" fillId="0" borderId="0" xfId="0" applyFont="1" applyBorder="1" applyAlignment="1">
      <alignment/>
    </xf>
    <xf numFmtId="0" fontId="0" fillId="0" borderId="2" xfId="0" applyFont="1" applyFill="1" applyBorder="1" applyAlignment="1">
      <alignment/>
    </xf>
    <xf numFmtId="0" fontId="0" fillId="0" borderId="0" xfId="0" applyFont="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1" fontId="0" fillId="0" borderId="0" xfId="0" applyNumberFormat="1" applyFont="1" applyBorder="1" applyAlignment="1">
      <alignment/>
    </xf>
    <xf numFmtId="1" fontId="0" fillId="0" borderId="0" xfId="0" applyNumberFormat="1" applyFont="1" applyBorder="1" applyAlignment="1">
      <alignment/>
    </xf>
    <xf numFmtId="2" fontId="0" fillId="0" borderId="0" xfId="0" applyNumberFormat="1" applyFont="1" applyBorder="1" applyAlignment="1">
      <alignment/>
    </xf>
    <xf numFmtId="179" fontId="0" fillId="0" borderId="0" xfId="0" applyNumberFormat="1" applyFont="1" applyBorder="1" applyAlignment="1">
      <alignment/>
    </xf>
    <xf numFmtId="49" fontId="0" fillId="0" borderId="0" xfId="0" applyNumberFormat="1" applyFont="1" applyAlignment="1">
      <alignment/>
    </xf>
    <xf numFmtId="0" fontId="2" fillId="0" borderId="3" xfId="0" applyFont="1" applyFill="1" applyBorder="1" applyAlignment="1">
      <alignment horizontal="left" indent="2"/>
    </xf>
    <xf numFmtId="0" fontId="2" fillId="0" borderId="0" xfId="0" applyFont="1" applyFill="1" applyBorder="1" applyAlignment="1">
      <alignment horizontal="left" indent="2"/>
    </xf>
    <xf numFmtId="0" fontId="2" fillId="3" borderId="0" xfId="0" applyFont="1" applyFill="1" applyBorder="1" applyAlignment="1">
      <alignment/>
    </xf>
    <xf numFmtId="0" fontId="2" fillId="0" borderId="2" xfId="0" applyFont="1" applyFill="1" applyBorder="1" applyAlignment="1">
      <alignment/>
    </xf>
    <xf numFmtId="0" fontId="0" fillId="0" borderId="0" xfId="0" applyFont="1" applyAlignment="1">
      <alignment/>
    </xf>
    <xf numFmtId="0" fontId="0" fillId="0" borderId="7" xfId="0" applyFont="1" applyFill="1" applyBorder="1" applyAlignment="1">
      <alignment/>
    </xf>
    <xf numFmtId="0" fontId="2" fillId="0" borderId="4" xfId="0" applyFont="1" applyFill="1" applyBorder="1" applyAlignment="1">
      <alignment horizontal="left" indent="2"/>
    </xf>
    <xf numFmtId="0" fontId="2" fillId="0" borderId="8" xfId="0" applyFont="1" applyFill="1" applyBorder="1" applyAlignment="1">
      <alignment horizontal="left" indent="2"/>
    </xf>
    <xf numFmtId="0" fontId="2" fillId="0" borderId="8" xfId="0" applyFont="1" applyFill="1" applyBorder="1" applyAlignment="1">
      <alignment/>
    </xf>
    <xf numFmtId="0" fontId="2" fillId="3" borderId="8" xfId="0" applyFont="1" applyFill="1" applyBorder="1" applyAlignment="1">
      <alignment/>
    </xf>
    <xf numFmtId="0" fontId="2" fillId="0" borderId="9" xfId="0" applyFont="1" applyFill="1" applyBorder="1" applyAlignment="1">
      <alignment/>
    </xf>
    <xf numFmtId="0" fontId="0" fillId="0" borderId="3"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8" xfId="0" applyFont="1" applyBorder="1" applyAlignment="1">
      <alignment/>
    </xf>
    <xf numFmtId="2" fontId="0" fillId="0" borderId="0" xfId="0" applyNumberFormat="1" applyFont="1" applyBorder="1" applyAlignment="1">
      <alignment/>
    </xf>
    <xf numFmtId="0" fontId="0" fillId="0" borderId="2" xfId="0" applyFont="1" applyBorder="1" applyAlignment="1">
      <alignment/>
    </xf>
    <xf numFmtId="0" fontId="0" fillId="0" borderId="0" xfId="0" applyFont="1" applyAlignment="1">
      <alignment vertical="top" wrapText="1"/>
    </xf>
    <xf numFmtId="0" fontId="0" fillId="0" borderId="3" xfId="0" applyFont="1" applyBorder="1" applyAlignment="1">
      <alignment vertical="top" wrapText="1"/>
    </xf>
    <xf numFmtId="3" fontId="19" fillId="3" borderId="1" xfId="0" applyNumberFormat="1" applyFont="1" applyFill="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Alignment="1">
      <alignment/>
    </xf>
    <xf numFmtId="0" fontId="0" fillId="0" borderId="3" xfId="0" applyFont="1" applyBorder="1" applyAlignment="1">
      <alignment/>
    </xf>
    <xf numFmtId="3" fontId="19" fillId="3" borderId="1" xfId="0" applyNumberFormat="1" applyFont="1" applyFill="1" applyBorder="1" applyAlignment="1">
      <alignment/>
    </xf>
    <xf numFmtId="179" fontId="0" fillId="0" borderId="0" xfId="0" applyNumberFormat="1" applyFont="1" applyBorder="1" applyAlignment="1">
      <alignment/>
    </xf>
    <xf numFmtId="0" fontId="0" fillId="0" borderId="2" xfId="0" applyFont="1" applyBorder="1" applyAlignment="1">
      <alignment/>
    </xf>
    <xf numFmtId="3" fontId="19" fillId="3" borderId="0" xfId="0" applyNumberFormat="1" applyFont="1" applyFill="1" applyBorder="1" applyAlignment="1">
      <alignment/>
    </xf>
    <xf numFmtId="3" fontId="19" fillId="3" borderId="10" xfId="0" applyNumberFormat="1" applyFont="1" applyFill="1" applyBorder="1" applyAlignment="1">
      <alignment/>
    </xf>
    <xf numFmtId="0" fontId="0" fillId="0" borderId="4"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0" xfId="0" applyFont="1" applyAlignment="1">
      <alignment/>
    </xf>
    <xf numFmtId="3" fontId="23" fillId="4" borderId="1" xfId="0" applyNumberFormat="1" applyFont="1" applyFill="1" applyBorder="1" applyAlignment="1" applyProtection="1">
      <alignment/>
      <protection hidden="1"/>
    </xf>
    <xf numFmtId="3" fontId="23" fillId="4" borderId="1" xfId="0" applyNumberFormat="1" applyFont="1" applyFill="1" applyBorder="1" applyAlignment="1">
      <alignment/>
    </xf>
    <xf numFmtId="3" fontId="23" fillId="4" borderId="1" xfId="0" applyNumberFormat="1" applyFont="1" applyFill="1" applyBorder="1" applyAlignment="1" applyProtection="1">
      <alignment/>
      <protection locked="0"/>
    </xf>
    <xf numFmtId="4" fontId="23" fillId="4" borderId="1" xfId="0" applyNumberFormat="1" applyFont="1" applyFill="1" applyBorder="1" applyAlignment="1">
      <alignment/>
    </xf>
    <xf numFmtId="4" fontId="23" fillId="4" borderId="10" xfId="0" applyNumberFormat="1" applyFont="1" applyFill="1" applyBorder="1" applyAlignment="1">
      <alignment/>
    </xf>
    <xf numFmtId="4" fontId="23" fillId="4" borderId="1" xfId="0" applyNumberFormat="1" applyFont="1" applyFill="1" applyBorder="1" applyAlignment="1" applyProtection="1">
      <alignment/>
      <protection hidden="1"/>
    </xf>
    <xf numFmtId="0" fontId="25" fillId="2" borderId="11" xfId="18" applyFont="1" applyFill="1" applyBorder="1" applyAlignment="1" applyProtection="1">
      <alignment horizontal="left" vertical="top" wrapText="1" indent="2"/>
      <protection hidden="1"/>
    </xf>
    <xf numFmtId="0" fontId="25" fillId="2" borderId="5" xfId="18" applyFont="1" applyFill="1" applyBorder="1" applyAlignment="1" applyProtection="1">
      <alignment horizontal="left" vertical="center" wrapText="1" indent="2"/>
      <protection hidden="1"/>
    </xf>
    <xf numFmtId="0" fontId="24" fillId="2" borderId="11" xfId="18" applyFont="1" applyFill="1" applyBorder="1" applyAlignment="1" applyProtection="1">
      <alignment horizontal="right" vertical="top" wrapText="1"/>
      <protection hidden="1"/>
    </xf>
    <xf numFmtId="0" fontId="11" fillId="0" borderId="11" xfId="0" applyFont="1" applyBorder="1" applyAlignment="1">
      <alignment vertical="top" wrapText="1"/>
    </xf>
    <xf numFmtId="0" fontId="11" fillId="0" borderId="0" xfId="0" applyFont="1" applyFill="1" applyBorder="1" applyAlignment="1" applyProtection="1">
      <alignment horizontal="left" vertical="top" wrapText="1"/>
      <protection hidden="1"/>
    </xf>
    <xf numFmtId="0" fontId="0" fillId="0" borderId="0" xfId="0" applyFont="1" applyAlignment="1">
      <alignment horizontal="left" vertical="top" wrapText="1"/>
    </xf>
    <xf numFmtId="0" fontId="11" fillId="2" borderId="0" xfId="0" applyFont="1" applyFill="1" applyBorder="1" applyAlignment="1" applyProtection="1">
      <alignment horizontal="left" vertical="top" wrapText="1"/>
      <protection hidden="1"/>
    </xf>
    <xf numFmtId="0" fontId="14" fillId="2" borderId="0" xfId="0" applyFont="1" applyFill="1" applyBorder="1" applyAlignment="1" applyProtection="1">
      <alignment horizontal="left" vertical="top" wrapText="1"/>
      <protection hidden="1"/>
    </xf>
    <xf numFmtId="0" fontId="12" fillId="2" borderId="0" xfId="0" applyFont="1" applyFill="1" applyBorder="1" applyAlignment="1" applyProtection="1">
      <alignment horizontal="left" vertical="top" wrapText="1"/>
      <protection hidden="1"/>
    </xf>
    <xf numFmtId="0" fontId="11" fillId="0" borderId="8" xfId="0" applyFont="1" applyFill="1" applyBorder="1" applyAlignment="1" applyProtection="1">
      <alignment horizontal="left" vertical="top" wrapText="1"/>
      <protection hidden="1"/>
    </xf>
    <xf numFmtId="0" fontId="11" fillId="0" borderId="9"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21" fillId="0" borderId="3" xfId="0" applyFont="1" applyBorder="1" applyAlignment="1">
      <alignment horizontal="left" wrapText="1" indent="2"/>
    </xf>
    <xf numFmtId="0" fontId="21" fillId="0" borderId="0" xfId="0" applyFont="1" applyBorder="1" applyAlignment="1">
      <alignment horizontal="left" wrapText="1" indent="2"/>
    </xf>
    <xf numFmtId="0" fontId="22" fillId="0" borderId="0" xfId="0" applyFont="1" applyBorder="1" applyAlignment="1">
      <alignment horizontal="left" indent="2"/>
    </xf>
    <xf numFmtId="0" fontId="22" fillId="0" borderId="2" xfId="0" applyFont="1" applyBorder="1" applyAlignment="1">
      <alignment horizontal="left" indent="2"/>
    </xf>
    <xf numFmtId="0" fontId="17" fillId="2" borderId="11" xfId="18" applyFont="1" applyFill="1" applyBorder="1" applyAlignment="1" applyProtection="1">
      <alignment horizontal="right" vertical="center"/>
      <protection hidden="1"/>
    </xf>
    <xf numFmtId="0" fontId="17" fillId="0" borderId="11" xfId="18" applyFont="1" applyBorder="1" applyAlignment="1">
      <alignment horizontal="right" vertical="center"/>
    </xf>
    <xf numFmtId="0" fontId="17" fillId="0" borderId="6" xfId="18" applyFont="1" applyBorder="1" applyAlignment="1">
      <alignment horizontal="right" vertical="center"/>
    </xf>
    <xf numFmtId="0" fontId="6" fillId="5" borderId="1" xfId="0" applyFont="1" applyFill="1" applyBorder="1" applyAlignment="1">
      <alignment horizontal="center" vertical="center"/>
    </xf>
    <xf numFmtId="0" fontId="25" fillId="2" borderId="5" xfId="18" applyFont="1" applyFill="1" applyBorder="1" applyAlignment="1" applyProtection="1">
      <alignment horizontal="left" vertical="top" wrapText="1" indent="2"/>
      <protection hidden="1"/>
    </xf>
    <xf numFmtId="0" fontId="11" fillId="2" borderId="11" xfId="0" applyFont="1" applyFill="1" applyBorder="1" applyAlignment="1" applyProtection="1">
      <alignment horizontal="left" vertical="top" wrapText="1" indent="2"/>
      <protection hidden="1"/>
    </xf>
    <xf numFmtId="0" fontId="20" fillId="2" borderId="11" xfId="18" applyFont="1" applyFill="1" applyBorder="1" applyAlignment="1" applyProtection="1">
      <alignment horizontal="right" vertical="top" wrapText="1"/>
      <protection hidden="1"/>
    </xf>
    <xf numFmtId="0" fontId="20" fillId="2" borderId="6" xfId="18" applyFont="1" applyFill="1" applyBorder="1" applyAlignment="1" applyProtection="1">
      <alignment horizontal="right" vertical="top" wrapText="1"/>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666666"/>
      <rgbColor rgb="00FFFFFF"/>
      <rgbColor rgb="00FFFFFF"/>
      <rgbColor rgb="00666666"/>
      <rgbColor rgb="00FF6600"/>
      <rgbColor rgb="00BDBDBD"/>
      <rgbColor rgb="00F0F0F0"/>
      <rgbColor rgb="00FF6600"/>
      <rgbColor rgb="00FF6600"/>
      <rgbColor rgb="00FF6600"/>
      <rgbColor rgb="00FF6600"/>
      <rgbColor rgb="00FF6600"/>
      <rgbColor rgb="00FFFFFF"/>
      <rgbColor rgb="00FF6600"/>
      <rgbColor rgb="00FFFFFF"/>
      <rgbColor rgb="00FF66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FFFFFF"/>
      <rgbColor rgb="00000000"/>
      <rgbColor rgb="001E1E1E"/>
      <rgbColor rgb="003C3C3C"/>
      <rgbColor rgb="005A5A5A"/>
      <rgbColor rgb="00787878"/>
      <rgbColor rgb="00B4B4B4"/>
      <rgbColor rgb="00DCDCDC"/>
      <rgbColor rgb="00FFFFFF"/>
      <rgbColor rgb="00FFFFFF"/>
      <rgbColor rgb="00FFFFFF"/>
      <rgbColor rgb="00FFFFFF"/>
      <rgbColor rgb="00FFFFFF"/>
      <rgbColor rgb="00FF6600"/>
      <rgbColor rgb="00FF6600"/>
      <rgbColor rgb="00FFFFFF"/>
      <rgbColor rgb="00FF6600"/>
      <rgbColor rgb="00FFFFFF"/>
      <rgbColor rgb="00FF6600"/>
      <rgbColor rgb="00FF6600"/>
      <rgbColor rgb="00FF6600"/>
      <rgbColor rgb="00FFFFFF"/>
      <rgbColor rgb="00FF6600"/>
      <rgbColor rgb="00FF6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Vermögensvergleich Käufer/Mieter</a:t>
            </a:r>
          </a:p>
        </c:rich>
      </c:tx>
      <c:layout>
        <c:manualLayout>
          <c:xMode val="factor"/>
          <c:yMode val="factor"/>
          <c:x val="-0.09325"/>
          <c:y val="0.124"/>
        </c:manualLayout>
      </c:layout>
      <c:spPr>
        <a:solidFill>
          <a:srgbClr val="FFFFFF"/>
        </a:solidFill>
        <a:effectLst>
          <a:outerShdw dist="35921" dir="2700000" algn="br">
            <a:prstClr val="black"/>
          </a:outerShdw>
        </a:effectLst>
      </c:spPr>
    </c:title>
    <c:plotArea>
      <c:layout>
        <c:manualLayout>
          <c:xMode val="edge"/>
          <c:yMode val="edge"/>
          <c:x val="0.0355"/>
          <c:y val="0.2155"/>
          <c:w val="0.71875"/>
          <c:h val="0.727"/>
        </c:manualLayout>
      </c:layout>
      <c:lineChart>
        <c:grouping val="standard"/>
        <c:varyColors val="0"/>
        <c:ser>
          <c:idx val="1"/>
          <c:order val="0"/>
          <c:tx>
            <c:strRef>
              <c:f>Tabelle!$M$4</c:f>
              <c:strCache>
                <c:ptCount val="1"/>
                <c:pt idx="0">
                  <c:v>Vermögen Käufer</c:v>
                </c:pt>
              </c:strCache>
            </c:strRef>
          </c:tx>
          <c:spPr>
            <a:ln w="38100">
              <a:solidFill>
                <a:srgbClr val="BDBDBD"/>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0F0F0"/>
              </a:solidFill>
              <a:ln>
                <a:solidFill>
                  <a:srgbClr val="000000"/>
                </a:solidFill>
              </a:ln>
            </c:spPr>
          </c:marker>
          <c:val>
            <c:numRef>
              <c:f>Tabelle!$M$5:$M$35</c:f>
              <c:numCache>
                <c:ptCount val="31"/>
                <c:pt idx="0">
                  <c:v>35000</c:v>
                </c:pt>
                <c:pt idx="1">
                  <c:v>40300</c:v>
                </c:pt>
                <c:pt idx="2">
                  <c:v>45785</c:v>
                </c:pt>
                <c:pt idx="3">
                  <c:v>51463.45000000001</c:v>
                </c:pt>
                <c:pt idx="4">
                  <c:v>57344.21450000003</c:v>
                </c:pt>
                <c:pt idx="5">
                  <c:v>63436.59314500002</c:v>
                </c:pt>
                <c:pt idx="6">
                  <c:v>69750.34240145</c:v>
                </c:pt>
                <c:pt idx="7">
                  <c:v>76295.69831671452</c:v>
                </c:pt>
                <c:pt idx="8">
                  <c:v>83083.40041569417</c:v>
                </c:pt>
                <c:pt idx="9">
                  <c:v>90124.71679145425</c:v>
                </c:pt>
                <c:pt idx="10">
                  <c:v>97431.47044955209</c:v>
                </c:pt>
                <c:pt idx="11">
                  <c:v>105016.06696874005</c:v>
                </c:pt>
                <c:pt idx="12">
                  <c:v>112891.52354385452</c:v>
                </c:pt>
                <c:pt idx="13">
                  <c:v>121071.49947999147</c:v>
                </c:pt>
                <c:pt idx="14">
                  <c:v>129570.32821052472</c:v>
                </c:pt>
                <c:pt idx="15">
                  <c:v>138403.05091514997</c:v>
                </c:pt>
                <c:pt idx="16">
                  <c:v>147585.4518179475</c:v>
                </c:pt>
                <c:pt idx="17">
                  <c:v>157134.0952494553</c:v>
                </c:pt>
                <c:pt idx="18">
                  <c:v>167066.36456094455</c:v>
                </c:pt>
                <c:pt idx="19">
                  <c:v>177400.50298349847</c:v>
                </c:pt>
                <c:pt idx="20">
                  <c:v>188155.65652912515</c:v>
                </c:pt>
                <c:pt idx="21">
                  <c:v>199351.91903599765</c:v>
                </c:pt>
                <c:pt idx="22">
                  <c:v>211010.37946501796</c:v>
                </c:pt>
                <c:pt idx="23">
                  <c:v>223153.17156026151</c:v>
                </c:pt>
                <c:pt idx="24">
                  <c:v>235803.52599148714</c:v>
                </c:pt>
                <c:pt idx="25">
                  <c:v>248985.82510280618</c:v>
                </c:pt>
                <c:pt idx="26">
                  <c:v>259051.26299348127</c:v>
                </c:pt>
                <c:pt idx="27">
                  <c:v>261641.7756234161</c:v>
                </c:pt>
                <c:pt idx="28">
                  <c:v>264258.19337965024</c:v>
                </c:pt>
                <c:pt idx="29">
                  <c:v>266900.77531344676</c:v>
                </c:pt>
                <c:pt idx="30">
                  <c:v>269569.78306658124</c:v>
                </c:pt>
              </c:numCache>
            </c:numRef>
          </c:val>
          <c:smooth val="0"/>
        </c:ser>
        <c:ser>
          <c:idx val="2"/>
          <c:order val="1"/>
          <c:tx>
            <c:strRef>
              <c:f>Tabelle!$N$4</c:f>
              <c:strCache>
                <c:ptCount val="1"/>
                <c:pt idx="0">
                  <c:v>Vermögen Mieter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55450.5</c:v>
                </c:pt>
                <c:pt idx="2">
                  <c:v>60984.515</c:v>
                </c:pt>
                <c:pt idx="3">
                  <c:v>66603.75045</c:v>
                </c:pt>
                <c:pt idx="4">
                  <c:v>72309.95496350001</c:v>
                </c:pt>
                <c:pt idx="5">
                  <c:v>78104.92153240502</c:v>
                </c:pt>
                <c:pt idx="6">
                  <c:v>83990.48877757716</c:v>
                </c:pt>
                <c:pt idx="7">
                  <c:v>89968.54223609647</c:v>
                </c:pt>
                <c:pt idx="8">
                  <c:v>96041.01568632328</c:v>
                </c:pt>
                <c:pt idx="9">
                  <c:v>102209.89251188835</c:v>
                </c:pt>
                <c:pt idx="10">
                  <c:v>108477.20710577011</c:v>
                </c:pt>
                <c:pt idx="11">
                  <c:v>114845.04631565358</c:v>
                </c:pt>
                <c:pt idx="12">
                  <c:v>121315.55093180065</c:v>
                </c:pt>
                <c:pt idx="13">
                  <c:v>127890.91721869892</c:v>
                </c:pt>
                <c:pt idx="14">
                  <c:v>134573.39849179357</c:v>
                </c:pt>
                <c:pt idx="15">
                  <c:v>141365.3067406464</c:v>
                </c:pt>
                <c:pt idx="16">
                  <c:v>148269.0142999058</c:v>
                </c:pt>
                <c:pt idx="17">
                  <c:v>155286.95556951337</c:v>
                </c:pt>
                <c:pt idx="18">
                  <c:v>162421.6287856153</c:v>
                </c:pt>
                <c:pt idx="19">
                  <c:v>169675.59784369043</c:v>
                </c:pt>
                <c:pt idx="20">
                  <c:v>177051.4941754529</c:v>
                </c:pt>
                <c:pt idx="21">
                  <c:v>184552.01868113276</c:v>
                </c:pt>
                <c:pt idx="22">
                  <c:v>192179.94371878717</c:v>
                </c:pt>
                <c:pt idx="23">
                  <c:v>199938.1151523434</c:v>
                </c:pt>
                <c:pt idx="24">
                  <c:v>207829.45446012626</c:v>
                </c:pt>
                <c:pt idx="25">
                  <c:v>215856.96090567473</c:v>
                </c:pt>
                <c:pt idx="26">
                  <c:v>220349.31636837978</c:v>
                </c:pt>
                <c:pt idx="27">
                  <c:v>216998.24533969193</c:v>
                </c:pt>
                <c:pt idx="28">
                  <c:v>213443.02167494607</c:v>
                </c:pt>
                <c:pt idx="29">
                  <c:v>209676.48459000845</c:v>
                </c:pt>
                <c:pt idx="30">
                  <c:v>205691.24811517083</c:v>
                </c:pt>
              </c:numCache>
            </c:numRef>
          </c:val>
          <c:smooth val="0"/>
        </c:ser>
        <c:axId val="27636327"/>
        <c:axId val="47400352"/>
      </c:lineChart>
      <c:dateAx>
        <c:axId val="27636327"/>
        <c:scaling>
          <c:orientation val="minMax"/>
          <c:max val="30"/>
          <c:min val="1"/>
        </c:scaling>
        <c:axPos val="b"/>
        <c:title>
          <c:tx>
            <c:rich>
              <a:bodyPr vert="horz" rot="0" anchor="ctr"/>
              <a:lstStyle/>
              <a:p>
                <a:pPr algn="ctr">
                  <a:defRPr/>
                </a:pPr>
                <a:r>
                  <a:rPr lang="en-US" cap="none" sz="1000" b="1" i="0" u="none" baseline="0">
                    <a:latin typeface="Arial"/>
                    <a:ea typeface="Arial"/>
                    <a:cs typeface="Arial"/>
                  </a:rPr>
                  <a:t>Jahr</a:t>
                </a:r>
              </a:p>
            </c:rich>
          </c:tx>
          <c:layout/>
          <c:overlay val="0"/>
          <c:spPr>
            <a:effectLst>
              <a:outerShdw dist="35921" dir="2700000" algn="br">
                <a:prstClr val="black"/>
              </a:outerShdw>
            </a:effectLst>
          </c:spPr>
        </c:title>
        <c:delete val="0"/>
        <c:numFmt formatCode="0" sourceLinked="0"/>
        <c:majorTickMark val="out"/>
        <c:minorTickMark val="none"/>
        <c:tickLblPos val="nextTo"/>
        <c:crossAx val="47400352"/>
        <c:crosses val="autoZero"/>
        <c:auto val="0"/>
        <c:noMultiLvlLbl val="0"/>
      </c:dateAx>
      <c:valAx>
        <c:axId val="47400352"/>
        <c:scaling>
          <c:orientation val="minMax"/>
        </c:scaling>
        <c:axPos val="l"/>
        <c:title>
          <c:tx>
            <c:rich>
              <a:bodyPr vert="horz" rot="0" anchor="ctr"/>
              <a:lstStyle/>
              <a:p>
                <a:pPr algn="ctr">
                  <a:defRPr/>
                </a:pPr>
                <a:r>
                  <a:rPr lang="en-US" cap="none" sz="1000" b="1" i="0" u="none" baseline="0">
                    <a:latin typeface="Arial"/>
                    <a:ea typeface="Arial"/>
                    <a:cs typeface="Arial"/>
                  </a:rPr>
                  <a:t>Vermögen (Euro)</a:t>
                </a:r>
              </a:p>
            </c:rich>
          </c:tx>
          <c:layout>
            <c:manualLayout>
              <c:xMode val="factor"/>
              <c:yMode val="factor"/>
              <c:x val="0.02"/>
              <c:y val="0.141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27636327"/>
        <c:crossesAt val="1"/>
        <c:crossBetween val="between"/>
        <c:dispUnits/>
      </c:valAx>
      <c:spPr>
        <a:solidFill>
          <a:srgbClr val="FFFFFF"/>
        </a:solidFill>
        <a:ln w="12700">
          <a:solidFill>
            <a:srgbClr val="FF6600"/>
          </a:solidFill>
        </a:ln>
      </c:spPr>
    </c:plotArea>
    <c:legend>
      <c:legendPos val="r"/>
      <c:layout>
        <c:manualLayout>
          <c:xMode val="edge"/>
          <c:yMode val="edge"/>
          <c:x val="0.53225"/>
          <c:y val="0.702"/>
          <c:w val="0.18625"/>
          <c:h val="0.08975"/>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725"/>
          <c:w val="0.66825"/>
          <c:h val="0.9455"/>
        </c:manualLayout>
      </c:layout>
      <c:lineChart>
        <c:grouping val="standard"/>
        <c:varyColors val="0"/>
        <c:ser>
          <c:idx val="0"/>
          <c:order val="0"/>
          <c:tx>
            <c:strRef>
              <c:f>Tabelle!$M$4</c:f>
              <c:strCache>
                <c:ptCount val="1"/>
                <c:pt idx="0">
                  <c:v>Vermögen Käufer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Tabelle!$M$5:$M$35</c:f>
              <c:numCache>
                <c:ptCount val="31"/>
                <c:pt idx="0">
                  <c:v>35000</c:v>
                </c:pt>
                <c:pt idx="1">
                  <c:v>46844.99999999994</c:v>
                </c:pt>
                <c:pt idx="2">
                  <c:v>59161.47499999989</c:v>
                </c:pt>
                <c:pt idx="3">
                  <c:v>71972.65612499983</c:v>
                </c:pt>
                <c:pt idx="4">
                  <c:v>85303.0117118748</c:v>
                </c:pt>
                <c:pt idx="5">
                  <c:v>99178.31474852789</c:v>
                </c:pt>
                <c:pt idx="6">
                  <c:v>113625.71401308439</c:v>
                </c:pt>
                <c:pt idx="7">
                  <c:v>128673.80911649234</c:v>
                </c:pt>
                <c:pt idx="8">
                  <c:v>144352.729663078</c:v>
                </c:pt>
                <c:pt idx="9">
                  <c:v>158649.21875540362</c:v>
                </c:pt>
                <c:pt idx="10">
                  <c:v>173529.24608221996</c:v>
                </c:pt>
                <c:pt idx="11">
                  <c:v>189021.86471644024</c:v>
                </c:pt>
                <c:pt idx="12">
                  <c:v>205157.6800270381</c:v>
                </c:pt>
                <c:pt idx="13">
                  <c:v>221968.93437098674</c:v>
                </c:pt>
                <c:pt idx="14">
                  <c:v>239489.59643298952</c:v>
                </c:pt>
                <c:pt idx="15">
                  <c:v>257755.45546847643</c:v>
                </c:pt>
                <c:pt idx="16">
                  <c:v>276804.2207193902</c:v>
                </c:pt>
                <c:pt idx="17">
                  <c:v>296675.6262871064</c:v>
                </c:pt>
                <c:pt idx="18">
                  <c:v>317411.5417624693</c:v>
                </c:pt>
                <c:pt idx="19">
                  <c:v>339056.0889294207</c:v>
                </c:pt>
                <c:pt idx="20">
                  <c:v>361655.76487610466</c:v>
                </c:pt>
                <c:pt idx="21">
                  <c:v>385259.57186568977</c:v>
                </c:pt>
                <c:pt idx="22">
                  <c:v>409919.15433852305</c:v>
                </c:pt>
                <c:pt idx="23">
                  <c:v>422513.14638296206</c:v>
                </c:pt>
                <c:pt idx="24">
                  <c:v>428850.84357870644</c:v>
                </c:pt>
                <c:pt idx="25">
                  <c:v>435283.606232387</c:v>
                </c:pt>
                <c:pt idx="26">
                  <c:v>441812.8603258728</c:v>
                </c:pt>
                <c:pt idx="27">
                  <c:v>448440.05323076085</c:v>
                </c:pt>
                <c:pt idx="28">
                  <c:v>455166.6540292222</c:v>
                </c:pt>
                <c:pt idx="29">
                  <c:v>461994.1538396605</c:v>
                </c:pt>
                <c:pt idx="30">
                  <c:v>468924.06614725536</c:v>
                </c:pt>
              </c:numCache>
            </c:numRef>
          </c:val>
          <c:smooth val="0"/>
        </c:ser>
        <c:ser>
          <c:idx val="1"/>
          <c:order val="1"/>
          <c:tx>
            <c:strRef>
              <c:f>Tabelle!$N$4</c:f>
              <c:strCache>
                <c:ptCount val="1"/>
                <c:pt idx="0">
                  <c:v>Vermögen Mieter</c:v>
                </c:pt>
              </c:strCache>
            </c:strRef>
          </c:tx>
          <c:spPr>
            <a:ln w="381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61975</c:v>
                </c:pt>
                <c:pt idx="2">
                  <c:v>74280.5</c:v>
                </c:pt>
                <c:pt idx="3">
                  <c:v>86927.49250000001</c:v>
                </c:pt>
                <c:pt idx="4">
                  <c:v>99831.0913925</c:v>
                </c:pt>
                <c:pt idx="5">
                  <c:v>112914.9006175175</c:v>
                </c:pt>
                <c:pt idx="6">
                  <c:v>126181.27639511766</c:v>
                </c:pt>
                <c:pt idx="7">
                  <c:v>139632.6012683586</c:v>
                </c:pt>
                <c:pt idx="8">
                  <c:v>153271.28426360828</c:v>
                </c:pt>
                <c:pt idx="9">
                  <c:v>167099.76104716858</c:v>
                </c:pt>
                <c:pt idx="10">
                  <c:v>181120.494077992</c:v>
                </c:pt>
                <c:pt idx="11">
                  <c:v>195335.97275627084</c:v>
                </c:pt>
                <c:pt idx="12">
                  <c:v>209748.7135676687</c:v>
                </c:pt>
                <c:pt idx="13">
                  <c:v>224361.2602229589</c:v>
                </c:pt>
                <c:pt idx="14">
                  <c:v>239176.1837928246</c:v>
                </c:pt>
                <c:pt idx="15">
                  <c:v>254196.08283756784</c:v>
                </c:pt>
                <c:pt idx="16">
                  <c:v>269423.5835314664</c:v>
                </c:pt>
                <c:pt idx="17">
                  <c:v>284861.3397815081</c:v>
                </c:pt>
                <c:pt idx="18">
                  <c:v>300512.03334022424</c:v>
                </c:pt>
                <c:pt idx="19">
                  <c:v>316378.3739123329</c:v>
                </c:pt>
                <c:pt idx="20">
                  <c:v>332463.0992548954</c:v>
                </c:pt>
                <c:pt idx="21">
                  <c:v>348768.9752706772</c:v>
                </c:pt>
                <c:pt idx="22">
                  <c:v>365298.79609439656</c:v>
                </c:pt>
                <c:pt idx="23">
                  <c:v>368879.5871168295</c:v>
                </c:pt>
                <c:pt idx="24">
                  <c:v>365648.2225512293</c:v>
                </c:pt>
                <c:pt idx="25">
                  <c:v>362123.69849946396</c:v>
                </c:pt>
                <c:pt idx="26">
                  <c:v>358295.25565478124</c:v>
                </c:pt>
                <c:pt idx="27">
                  <c:v>354151.8079110517</c:v>
                </c:pt>
                <c:pt idx="28">
                  <c:v>349681.93316012394</c:v>
                </c:pt>
                <c:pt idx="29">
                  <c:v>344873.8638393228</c:v>
                </c:pt>
                <c:pt idx="30">
                  <c:v>339715.4772224364</c:v>
                </c:pt>
              </c:numCache>
            </c:numRef>
          </c:val>
          <c:smooth val="0"/>
        </c:ser>
        <c:axId val="23949985"/>
        <c:axId val="14223274"/>
      </c:lineChart>
      <c:catAx>
        <c:axId val="23949985"/>
        <c:scaling>
          <c:orientation val="minMax"/>
        </c:scaling>
        <c:axPos val="b"/>
        <c:delete val="0"/>
        <c:numFmt formatCode="General" sourceLinked="1"/>
        <c:majorTickMark val="out"/>
        <c:minorTickMark val="none"/>
        <c:tickLblPos val="nextTo"/>
        <c:crossAx val="14223274"/>
        <c:crosses val="autoZero"/>
        <c:auto val="1"/>
        <c:lblOffset val="100"/>
        <c:tickLblSkip val="2"/>
        <c:tickMarkSkip val="4"/>
        <c:noMultiLvlLbl val="0"/>
      </c:catAx>
      <c:valAx>
        <c:axId val="14223274"/>
        <c:scaling>
          <c:orientation val="minMax"/>
        </c:scaling>
        <c:axPos val="l"/>
        <c:majorGridlines/>
        <c:delete val="0"/>
        <c:numFmt formatCode="General" sourceLinked="1"/>
        <c:majorTickMark val="out"/>
        <c:minorTickMark val="none"/>
        <c:tickLblPos val="nextTo"/>
        <c:crossAx val="23949985"/>
        <c:crossesAt val="1"/>
        <c:crossBetween val="midCat"/>
        <c:dispUnits/>
      </c:valAx>
      <c:spPr>
        <a:solidFill>
          <a:srgbClr val="FFFFFF"/>
        </a:solidFill>
        <a:ln w="12700">
          <a:solidFill>
            <a:srgbClr val="FF6600"/>
          </a:solidFill>
        </a:ln>
      </c:spPr>
    </c:plotArea>
    <c:legend>
      <c:legendPos val="r"/>
      <c:layout>
        <c:manualLayout>
          <c:xMode val="edge"/>
          <c:yMode val="edge"/>
          <c:x val="0.224"/>
          <c:y val="0.12325"/>
        </c:manualLayout>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3743325</xdr:colOff>
      <xdr:row>0</xdr:row>
      <xdr:rowOff>161925</xdr:rowOff>
    </xdr:from>
    <xdr:to>
      <xdr:col>5</xdr:col>
      <xdr:colOff>295275</xdr:colOff>
      <xdr:row>3</xdr:row>
      <xdr:rowOff>47625</xdr:rowOff>
    </xdr:to>
    <xdr:pic>
      <xdr:nvPicPr>
        <xdr:cNvPr id="1" name="Picture 4"/>
        <xdr:cNvPicPr preferRelativeResize="1">
          <a:picLocks noChangeAspect="1"/>
        </xdr:cNvPicPr>
      </xdr:nvPicPr>
      <xdr:blipFill>
        <a:blip r:embed="rId1"/>
        <a:stretch>
          <a:fillRect/>
        </a:stretch>
      </xdr:blipFill>
      <xdr:spPr>
        <a:xfrm>
          <a:off x="4181475" y="161925"/>
          <a:ext cx="1047750"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161925</xdr:rowOff>
    </xdr:from>
    <xdr:to>
      <xdr:col>3</xdr:col>
      <xdr:colOff>771525</xdr:colOff>
      <xdr:row>1</xdr:row>
      <xdr:rowOff>1276350</xdr:rowOff>
    </xdr:to>
    <xdr:pic>
      <xdr:nvPicPr>
        <xdr:cNvPr id="1" name="Picture 22"/>
        <xdr:cNvPicPr preferRelativeResize="1">
          <a:picLocks noChangeAspect="1"/>
        </xdr:cNvPicPr>
      </xdr:nvPicPr>
      <xdr:blipFill>
        <a:blip r:embed="rId1"/>
        <a:stretch>
          <a:fillRect/>
        </a:stretch>
      </xdr:blipFill>
      <xdr:spPr>
        <a:xfrm>
          <a:off x="4048125" y="161925"/>
          <a:ext cx="104775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85725</xdr:rowOff>
    </xdr:from>
    <xdr:to>
      <xdr:col>6</xdr:col>
      <xdr:colOff>714375</xdr:colOff>
      <xdr:row>24</xdr:row>
      <xdr:rowOff>85725</xdr:rowOff>
    </xdr:to>
    <xdr:graphicFrame>
      <xdr:nvGraphicFramePr>
        <xdr:cNvPr id="1" name="Chart 1"/>
        <xdr:cNvGraphicFramePr/>
      </xdr:nvGraphicFramePr>
      <xdr:xfrm>
        <a:off x="57150" y="409575"/>
        <a:ext cx="522922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hyperlink" Target="http://www.test.de/"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4"/>
  <sheetViews>
    <sheetView showGridLines="0" showRowColHeaders="0" tabSelected="1" showOutlineSymbols="0" workbookViewId="0" topLeftCell="A1">
      <selection activeCell="C11" sqref="C11"/>
    </sheetView>
  </sheetViews>
  <sheetFormatPr defaultColWidth="11.421875" defaultRowHeight="12.75"/>
  <cols>
    <col min="1" max="1" width="2.7109375" style="3" customWidth="1"/>
    <col min="2" max="2" width="3.8515625" style="3" customWidth="1"/>
    <col min="3" max="3" width="63.7109375" style="3" customWidth="1"/>
    <col min="4" max="4" width="2.8515625" style="3" customWidth="1"/>
    <col min="5" max="5" width="0.85546875" style="3" customWidth="1"/>
    <col min="6" max="6" width="5.57421875" style="3" customWidth="1"/>
    <col min="7" max="7" width="4.28125" style="3" customWidth="1"/>
    <col min="8" max="16384" width="11.421875" style="3" customWidth="1"/>
  </cols>
  <sheetData>
    <row r="1" spans="1:9" ht="46.5" customHeight="1">
      <c r="A1" s="16"/>
      <c r="B1" s="17"/>
      <c r="C1" s="16"/>
      <c r="D1" s="16"/>
      <c r="E1" s="16"/>
      <c r="F1" s="16"/>
      <c r="G1" s="15"/>
      <c r="H1" s="16"/>
      <c r="I1" s="16"/>
    </row>
    <row r="2" spans="1:9" ht="56.25" customHeight="1">
      <c r="A2" s="16"/>
      <c r="B2" s="17"/>
      <c r="C2" s="94"/>
      <c r="D2" s="94"/>
      <c r="E2" s="16"/>
      <c r="F2" s="16"/>
      <c r="G2" s="15"/>
      <c r="H2" s="16"/>
      <c r="I2" s="16"/>
    </row>
    <row r="3" spans="1:9" ht="30" customHeight="1">
      <c r="A3" s="16"/>
      <c r="B3" s="17"/>
      <c r="C3" s="95" t="s">
        <v>73</v>
      </c>
      <c r="D3" s="96"/>
      <c r="E3" s="11"/>
      <c r="F3" s="11"/>
      <c r="G3" s="15"/>
      <c r="H3" s="16"/>
      <c r="I3" s="16"/>
    </row>
    <row r="4" spans="1:9" ht="12.75" customHeight="1">
      <c r="A4" s="16"/>
      <c r="B4" s="18"/>
      <c r="C4" s="92"/>
      <c r="D4" s="92"/>
      <c r="E4" s="12"/>
      <c r="F4" s="12"/>
      <c r="G4" s="13"/>
      <c r="H4" s="16"/>
      <c r="I4" s="16"/>
    </row>
    <row r="5" spans="1:9" ht="33.75" customHeight="1">
      <c r="A5" s="16"/>
      <c r="B5" s="18"/>
      <c r="C5" s="12" t="s">
        <v>61</v>
      </c>
      <c r="D5" s="12"/>
      <c r="E5" s="12"/>
      <c r="F5" s="12"/>
      <c r="G5" s="13"/>
      <c r="H5" s="16"/>
      <c r="I5" s="16"/>
    </row>
    <row r="6" spans="1:9" ht="60.75" customHeight="1">
      <c r="A6" s="16"/>
      <c r="B6" s="18"/>
      <c r="C6" s="92" t="s">
        <v>63</v>
      </c>
      <c r="D6" s="92"/>
      <c r="E6" s="92"/>
      <c r="F6" s="93"/>
      <c r="G6" s="13"/>
      <c r="H6" s="16"/>
      <c r="I6" s="16"/>
    </row>
    <row r="7" spans="1:9" ht="48" customHeight="1">
      <c r="A7" s="16"/>
      <c r="B7" s="18"/>
      <c r="C7" s="92" t="s">
        <v>59</v>
      </c>
      <c r="D7" s="92"/>
      <c r="E7" s="92"/>
      <c r="F7" s="93"/>
      <c r="G7" s="13"/>
      <c r="H7" s="16"/>
      <c r="I7" s="16"/>
    </row>
    <row r="8" spans="1:9" ht="115.5" customHeight="1">
      <c r="A8" s="16"/>
      <c r="B8" s="18"/>
      <c r="C8" s="92" t="s">
        <v>64</v>
      </c>
      <c r="D8" s="92"/>
      <c r="E8" s="92"/>
      <c r="F8" s="93"/>
      <c r="G8" s="13"/>
      <c r="H8" s="16"/>
      <c r="I8" s="16"/>
    </row>
    <row r="9" spans="1:9" ht="40.5" customHeight="1">
      <c r="A9" s="16"/>
      <c r="B9" s="18"/>
      <c r="C9" s="99" t="s">
        <v>62</v>
      </c>
      <c r="D9" s="99"/>
      <c r="E9" s="14"/>
      <c r="F9" s="14"/>
      <c r="G9" s="13"/>
      <c r="H9" s="16"/>
      <c r="I9" s="16"/>
    </row>
    <row r="10" spans="1:9" ht="12.75" customHeight="1">
      <c r="A10" s="16"/>
      <c r="B10" s="19"/>
      <c r="C10" s="97"/>
      <c r="D10" s="97"/>
      <c r="E10" s="97"/>
      <c r="F10" s="97"/>
      <c r="G10" s="98"/>
      <c r="H10" s="16"/>
      <c r="I10" s="16"/>
    </row>
    <row r="11" spans="1:9" ht="12.75" customHeight="1">
      <c r="A11" s="16"/>
      <c r="B11" s="20"/>
      <c r="C11" s="88" t="s">
        <v>75</v>
      </c>
      <c r="D11" s="90" t="s">
        <v>71</v>
      </c>
      <c r="E11" s="91"/>
      <c r="F11" s="91"/>
      <c r="G11" s="21"/>
      <c r="H11" s="22"/>
      <c r="I11" s="22"/>
    </row>
    <row r="12" spans="1:9" ht="12.75" customHeight="1">
      <c r="A12" s="16"/>
      <c r="B12" s="16"/>
      <c r="C12" s="16"/>
      <c r="D12" s="16"/>
      <c r="E12" s="16"/>
      <c r="F12" s="16"/>
      <c r="G12" s="16"/>
      <c r="H12" s="16"/>
      <c r="I12" s="16"/>
    </row>
    <row r="13" spans="1:9" ht="12.75" customHeight="1">
      <c r="A13" s="16"/>
      <c r="B13" s="16"/>
      <c r="C13" s="16"/>
      <c r="D13" s="16"/>
      <c r="E13" s="16"/>
      <c r="F13" s="16"/>
      <c r="G13" s="16"/>
      <c r="H13" s="16"/>
      <c r="I13" s="16"/>
    </row>
    <row r="14" spans="1:9" ht="12.75" customHeight="1">
      <c r="A14" s="16"/>
      <c r="B14" s="16"/>
      <c r="C14" s="16"/>
      <c r="D14" s="16"/>
      <c r="E14" s="16"/>
      <c r="F14" s="16"/>
      <c r="G14" s="16"/>
      <c r="H14" s="16"/>
      <c r="I14" s="16"/>
    </row>
    <row r="15" spans="1:9" ht="12.75" customHeight="1">
      <c r="A15" s="16"/>
      <c r="B15" s="16"/>
      <c r="C15" s="16"/>
      <c r="D15" s="16"/>
      <c r="E15" s="16"/>
      <c r="F15" s="16"/>
      <c r="G15" s="16"/>
      <c r="H15" s="16"/>
      <c r="I15" s="16"/>
    </row>
    <row r="16" spans="1:9" ht="12.75" customHeight="1">
      <c r="A16" s="16"/>
      <c r="B16" s="16"/>
      <c r="C16" s="16"/>
      <c r="D16" s="16"/>
      <c r="E16" s="16"/>
      <c r="F16" s="16"/>
      <c r="G16" s="16"/>
      <c r="H16" s="16"/>
      <c r="I16" s="16"/>
    </row>
    <row r="17" spans="1:9" ht="12.75" customHeight="1">
      <c r="A17" s="16"/>
      <c r="B17" s="16"/>
      <c r="C17" s="16"/>
      <c r="D17" s="16"/>
      <c r="E17" s="16"/>
      <c r="F17" s="16"/>
      <c r="G17" s="16"/>
      <c r="H17" s="16"/>
      <c r="I17" s="16"/>
    </row>
    <row r="18" spans="1:9" ht="12.75" customHeight="1">
      <c r="A18" s="16"/>
      <c r="B18" s="16"/>
      <c r="C18" s="16"/>
      <c r="D18" s="16"/>
      <c r="E18" s="16"/>
      <c r="F18" s="16"/>
      <c r="G18" s="16"/>
      <c r="H18" s="16"/>
      <c r="I18" s="16"/>
    </row>
    <row r="19" spans="1:9" ht="12">
      <c r="A19" s="16"/>
      <c r="B19" s="16"/>
      <c r="C19" s="16"/>
      <c r="D19" s="16"/>
      <c r="E19" s="16"/>
      <c r="F19" s="16"/>
      <c r="G19" s="16"/>
      <c r="H19" s="16"/>
      <c r="I19" s="16"/>
    </row>
    <row r="20" spans="1:9" ht="12">
      <c r="A20" s="16"/>
      <c r="B20" s="16"/>
      <c r="C20" s="16"/>
      <c r="D20" s="16"/>
      <c r="E20" s="16"/>
      <c r="F20" s="16"/>
      <c r="G20" s="16"/>
      <c r="H20" s="16"/>
      <c r="I20" s="16"/>
    </row>
    <row r="21" spans="1:9" ht="12">
      <c r="A21" s="16"/>
      <c r="B21" s="16"/>
      <c r="C21" s="16"/>
      <c r="D21" s="16"/>
      <c r="E21" s="16"/>
      <c r="F21" s="16"/>
      <c r="G21" s="16"/>
      <c r="H21" s="16"/>
      <c r="I21" s="16"/>
    </row>
    <row r="22" spans="1:9" ht="12">
      <c r="A22" s="16"/>
      <c r="B22" s="16"/>
      <c r="C22" s="16"/>
      <c r="D22" s="16"/>
      <c r="E22" s="16"/>
      <c r="F22" s="16"/>
      <c r="G22" s="16"/>
      <c r="H22" s="16"/>
      <c r="I22" s="16"/>
    </row>
    <row r="23" spans="1:9" ht="12">
      <c r="A23" s="16"/>
      <c r="B23" s="16"/>
      <c r="C23" s="16"/>
      <c r="D23" s="16"/>
      <c r="E23" s="16"/>
      <c r="F23" s="16"/>
      <c r="G23" s="16"/>
      <c r="H23" s="16"/>
      <c r="I23" s="16"/>
    </row>
    <row r="24" spans="1:9" ht="12.75" customHeight="1">
      <c r="A24" s="16"/>
      <c r="B24" s="16"/>
      <c r="C24" s="16"/>
      <c r="D24" s="16"/>
      <c r="E24" s="16"/>
      <c r="F24" s="16"/>
      <c r="G24" s="16"/>
      <c r="H24" s="16"/>
      <c r="I24" s="16"/>
    </row>
  </sheetData>
  <sheetProtection password="CA55" sheet="1" objects="1" scenarios="1"/>
  <mergeCells count="9">
    <mergeCell ref="C2:D2"/>
    <mergeCell ref="C3:D3"/>
    <mergeCell ref="C10:G10"/>
    <mergeCell ref="C4:D4"/>
    <mergeCell ref="C9:D9"/>
    <mergeCell ref="D11:F11"/>
    <mergeCell ref="C6:F6"/>
    <mergeCell ref="C7:F7"/>
    <mergeCell ref="C8:F8"/>
  </mergeCells>
  <hyperlinks>
    <hyperlink ref="D11" r:id="rId1" display="http://www.test.de"/>
    <hyperlink ref="C11" r:id="rId2" display="© Stiftung Warentest 2003"/>
  </hyperlinks>
  <printOptions/>
  <pageMargins left="0.75" right="0.75" top="1" bottom="1" header="0.4921259845" footer="0.492125984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J44"/>
  <sheetViews>
    <sheetView showGridLines="0" showRowColHeaders="0" showOutlineSymbols="0" workbookViewId="0" topLeftCell="A1">
      <selection activeCell="A1" sqref="A1"/>
    </sheetView>
  </sheetViews>
  <sheetFormatPr defaultColWidth="11.421875" defaultRowHeight="12.75" outlineLevelRow="1" outlineLevelCol="1"/>
  <cols>
    <col min="1" max="1" width="3.7109375" style="0" customWidth="1"/>
    <col min="2" max="2" width="50.421875" style="0" customWidth="1"/>
    <col min="3" max="3" width="10.7109375" style="0" customWidth="1"/>
    <col min="4" max="4" width="12.57421875" style="0" bestFit="1" customWidth="1"/>
    <col min="5" max="5" width="1.28515625" style="0" hidden="1" customWidth="1" outlineLevel="1"/>
    <col min="6" max="6" width="3.8515625" style="0" customWidth="1" collapsed="1"/>
  </cols>
  <sheetData>
    <row r="1" spans="1:10" ht="36" customHeight="1">
      <c r="A1" s="23"/>
      <c r="B1" s="24"/>
      <c r="C1" s="25"/>
      <c r="D1" s="25"/>
      <c r="E1" s="25"/>
      <c r="F1" s="26"/>
      <c r="G1" s="23"/>
      <c r="H1" s="23"/>
      <c r="I1" s="23"/>
      <c r="J1" s="23"/>
    </row>
    <row r="2" spans="1:10" ht="112.5" customHeight="1">
      <c r="A2" s="23"/>
      <c r="B2" s="100" t="s">
        <v>74</v>
      </c>
      <c r="C2" s="101"/>
      <c r="D2" s="102"/>
      <c r="E2" s="102"/>
      <c r="F2" s="103"/>
      <c r="G2" s="27"/>
      <c r="H2" s="27"/>
      <c r="I2" s="27"/>
      <c r="J2" s="27"/>
    </row>
    <row r="3" spans="1:10" ht="16.5" customHeight="1">
      <c r="A3" s="27"/>
      <c r="B3" s="28"/>
      <c r="C3" s="29"/>
      <c r="D3" s="30"/>
      <c r="E3" s="30"/>
      <c r="F3" s="31"/>
      <c r="G3" s="27"/>
      <c r="H3" s="27"/>
      <c r="I3" s="27"/>
      <c r="J3" s="27"/>
    </row>
    <row r="4" spans="1:10" ht="18" customHeight="1">
      <c r="A4" s="27"/>
      <c r="B4" s="32" t="s">
        <v>34</v>
      </c>
      <c r="C4" s="33"/>
      <c r="D4" s="34"/>
      <c r="E4" s="35" t="s">
        <v>6</v>
      </c>
      <c r="F4" s="36"/>
      <c r="G4" s="27"/>
      <c r="H4" s="27"/>
      <c r="I4" s="27"/>
      <c r="J4" s="27"/>
    </row>
    <row r="5" spans="1:10" ht="12.75">
      <c r="A5" s="27"/>
      <c r="B5" s="37" t="s">
        <v>0</v>
      </c>
      <c r="C5" s="38"/>
      <c r="D5" s="4">
        <v>200000</v>
      </c>
      <c r="E5" s="35"/>
      <c r="F5" s="36"/>
      <c r="G5" s="27"/>
      <c r="H5" s="27"/>
      <c r="I5" s="27"/>
      <c r="J5" s="27"/>
    </row>
    <row r="6" spans="1:10" ht="12.75">
      <c r="A6" s="27"/>
      <c r="B6" s="37" t="s">
        <v>1</v>
      </c>
      <c r="C6" s="38"/>
      <c r="D6" s="4">
        <v>15000</v>
      </c>
      <c r="E6" s="35"/>
      <c r="F6" s="36"/>
      <c r="G6" s="27"/>
      <c r="H6" s="27"/>
      <c r="I6" s="27"/>
      <c r="J6" s="27"/>
    </row>
    <row r="7" spans="1:10" ht="12.75">
      <c r="A7" s="27"/>
      <c r="B7" s="37" t="s">
        <v>3</v>
      </c>
      <c r="C7" s="38"/>
      <c r="D7" s="82">
        <f>D5+D6</f>
        <v>215000</v>
      </c>
      <c r="E7" s="39"/>
      <c r="F7" s="40"/>
      <c r="G7" s="41"/>
      <c r="H7" s="41"/>
      <c r="I7" s="41"/>
      <c r="J7" s="41"/>
    </row>
    <row r="8" spans="1:10" ht="12.75">
      <c r="A8" s="41"/>
      <c r="B8" s="42" t="s">
        <v>52</v>
      </c>
      <c r="C8" s="43"/>
      <c r="D8" s="4">
        <v>1000</v>
      </c>
      <c r="E8" s="44"/>
      <c r="F8" s="40"/>
      <c r="G8" s="41"/>
      <c r="H8" s="41"/>
      <c r="I8" s="41"/>
      <c r="J8" s="41"/>
    </row>
    <row r="9" spans="1:10" ht="12.75">
      <c r="A9" s="41"/>
      <c r="B9" s="42" t="s">
        <v>53</v>
      </c>
      <c r="C9" s="43"/>
      <c r="D9" s="4">
        <v>9000</v>
      </c>
      <c r="E9" s="44">
        <v>800</v>
      </c>
      <c r="F9" s="40"/>
      <c r="G9" s="41"/>
      <c r="H9" s="41"/>
      <c r="I9" s="41"/>
      <c r="J9" s="41"/>
    </row>
    <row r="10" spans="1:10" ht="12.75" hidden="1" outlineLevel="1">
      <c r="A10" s="41"/>
      <c r="B10" s="42" t="s">
        <v>40</v>
      </c>
      <c r="C10" s="43"/>
      <c r="D10" s="83">
        <f>D5/D9</f>
        <v>22.22222222222222</v>
      </c>
      <c r="E10" s="44"/>
      <c r="F10" s="40"/>
      <c r="G10" s="41"/>
      <c r="H10" s="41"/>
      <c r="I10" s="41"/>
      <c r="J10" s="41"/>
    </row>
    <row r="11" spans="1:10" ht="12.75" collapsed="1">
      <c r="A11" s="41"/>
      <c r="B11" s="42" t="s">
        <v>2</v>
      </c>
      <c r="C11" s="43"/>
      <c r="D11" s="82">
        <f>D9-D8</f>
        <v>8000</v>
      </c>
      <c r="E11" s="44"/>
      <c r="F11" s="40"/>
      <c r="G11" s="41"/>
      <c r="H11" s="41"/>
      <c r="I11" s="41"/>
      <c r="J11" s="41"/>
    </row>
    <row r="12" spans="1:10" ht="12.75">
      <c r="A12" s="41"/>
      <c r="B12" s="42" t="s">
        <v>50</v>
      </c>
      <c r="C12" s="43"/>
      <c r="D12" s="5">
        <v>1</v>
      </c>
      <c r="E12" s="44"/>
      <c r="F12" s="40"/>
      <c r="G12" s="41"/>
      <c r="H12" s="41"/>
      <c r="I12" s="41"/>
      <c r="J12" s="41"/>
    </row>
    <row r="13" spans="1:10" ht="12.75">
      <c r="A13" s="41"/>
      <c r="B13" s="42" t="s">
        <v>51</v>
      </c>
      <c r="C13" s="43"/>
      <c r="D13" s="5">
        <v>1</v>
      </c>
      <c r="E13" s="44"/>
      <c r="F13" s="40"/>
      <c r="G13" s="41"/>
      <c r="H13" s="41"/>
      <c r="I13" s="41"/>
      <c r="J13" s="41"/>
    </row>
    <row r="14" spans="1:10" ht="18" customHeight="1">
      <c r="A14" s="41"/>
      <c r="B14" s="32" t="s">
        <v>33</v>
      </c>
      <c r="C14" s="33"/>
      <c r="D14" s="8"/>
      <c r="E14" s="45"/>
      <c r="F14" s="36"/>
      <c r="G14" s="27"/>
      <c r="H14" s="27"/>
      <c r="I14" s="27"/>
      <c r="J14" s="27"/>
    </row>
    <row r="15" spans="1:10" ht="12.75">
      <c r="A15" s="27"/>
      <c r="B15" s="37" t="s">
        <v>41</v>
      </c>
      <c r="C15" s="38"/>
      <c r="D15" s="4">
        <v>50000</v>
      </c>
      <c r="E15" s="35"/>
      <c r="F15" s="36"/>
      <c r="G15" s="27"/>
      <c r="H15" s="27"/>
      <c r="I15" s="27"/>
      <c r="J15" s="27"/>
    </row>
    <row r="16" spans="1:10" ht="12.75" hidden="1" outlineLevel="1">
      <c r="A16" s="27"/>
      <c r="B16" s="37" t="s">
        <v>24</v>
      </c>
      <c r="C16" s="38"/>
      <c r="D16" s="84">
        <f>D15/D7*100</f>
        <v>23.25581395348837</v>
      </c>
      <c r="E16" s="39"/>
      <c r="F16" s="40"/>
      <c r="G16" s="41"/>
      <c r="H16" s="41"/>
      <c r="I16" s="41"/>
      <c r="J16" s="41"/>
    </row>
    <row r="17" spans="1:10" ht="12.75" hidden="1" outlineLevel="1">
      <c r="A17" s="41"/>
      <c r="B17" s="42" t="s">
        <v>25</v>
      </c>
      <c r="C17" s="43"/>
      <c r="D17" s="84">
        <f>D18/(D5*0.9)*100</f>
        <v>91.66666666666666</v>
      </c>
      <c r="E17" s="46">
        <f>D18/D5*100</f>
        <v>82.5</v>
      </c>
      <c r="F17" s="40"/>
      <c r="G17" s="41"/>
      <c r="H17" s="41"/>
      <c r="I17" s="41"/>
      <c r="J17" s="41"/>
    </row>
    <row r="18" spans="1:10" ht="12.75" collapsed="1">
      <c r="A18" s="41"/>
      <c r="B18" s="42" t="s">
        <v>42</v>
      </c>
      <c r="C18" s="43"/>
      <c r="D18" s="82">
        <f>D7-D15</f>
        <v>165000</v>
      </c>
      <c r="E18" s="39"/>
      <c r="F18" s="40"/>
      <c r="G18" s="41"/>
      <c r="H18" s="41"/>
      <c r="I18" s="41"/>
      <c r="J18" s="41"/>
    </row>
    <row r="19" spans="1:10" ht="12.75">
      <c r="A19" s="41"/>
      <c r="B19" s="42" t="s">
        <v>9</v>
      </c>
      <c r="C19" s="43"/>
      <c r="D19" s="5">
        <v>5</v>
      </c>
      <c r="E19" s="39"/>
      <c r="F19" s="40"/>
      <c r="G19" s="41"/>
      <c r="H19" s="41"/>
      <c r="I19" s="41"/>
      <c r="J19" s="41"/>
    </row>
    <row r="20" spans="1:10" ht="12.75">
      <c r="A20" s="41"/>
      <c r="B20" s="42" t="s">
        <v>10</v>
      </c>
      <c r="C20" s="43"/>
      <c r="D20" s="5">
        <v>2</v>
      </c>
      <c r="E20" s="39"/>
      <c r="F20" s="40"/>
      <c r="G20" s="41"/>
      <c r="H20" s="41"/>
      <c r="I20" s="41"/>
      <c r="J20" s="41"/>
    </row>
    <row r="21" spans="1:10" ht="12.75">
      <c r="A21" s="41"/>
      <c r="B21" s="42" t="s">
        <v>56</v>
      </c>
      <c r="C21" s="43"/>
      <c r="D21" s="82">
        <f>D18*(D19+D20)/100</f>
        <v>11550</v>
      </c>
      <c r="E21" s="47">
        <f>D21/12</f>
        <v>962.5</v>
      </c>
      <c r="F21" s="40"/>
      <c r="G21" s="41"/>
      <c r="H21" s="41"/>
      <c r="I21" s="41"/>
      <c r="J21" s="41"/>
    </row>
    <row r="22" spans="1:10" ht="12.75" hidden="1" outlineLevel="1">
      <c r="A22" s="41"/>
      <c r="B22" s="42" t="s">
        <v>43</v>
      </c>
      <c r="C22" s="43"/>
      <c r="D22" s="7">
        <f>D31</f>
        <v>4</v>
      </c>
      <c r="E22" s="39"/>
      <c r="F22" s="40"/>
      <c r="G22" s="41"/>
      <c r="H22" s="41"/>
      <c r="I22" s="41"/>
      <c r="J22" s="41"/>
    </row>
    <row r="23" spans="1:10" ht="12.75" hidden="1">
      <c r="A23" s="41"/>
      <c r="B23" s="42" t="s">
        <v>4</v>
      </c>
      <c r="C23" s="43"/>
      <c r="D23" s="7">
        <f>D32</f>
        <v>25</v>
      </c>
      <c r="E23" s="39"/>
      <c r="F23" s="40"/>
      <c r="G23" s="41"/>
      <c r="H23" s="41"/>
      <c r="I23" s="41"/>
      <c r="J23" s="41"/>
    </row>
    <row r="24" spans="1:10" ht="12.75" hidden="1">
      <c r="A24" s="41"/>
      <c r="B24" s="42" t="s">
        <v>5</v>
      </c>
      <c r="C24" s="43"/>
      <c r="D24" s="85">
        <f>D34</f>
        <v>1602</v>
      </c>
      <c r="E24" s="39"/>
      <c r="F24" s="40"/>
      <c r="G24" s="41"/>
      <c r="H24" s="41"/>
      <c r="I24" s="41"/>
      <c r="J24" s="41"/>
    </row>
    <row r="25" spans="1:10" ht="18.75" customHeight="1" hidden="1" outlineLevel="1">
      <c r="A25" s="41"/>
      <c r="B25" s="32" t="s">
        <v>32</v>
      </c>
      <c r="C25" s="33"/>
      <c r="D25" s="6"/>
      <c r="E25" s="35"/>
      <c r="F25" s="36"/>
      <c r="G25" s="27"/>
      <c r="H25" s="27"/>
      <c r="I25" s="27"/>
      <c r="J25" s="27"/>
    </row>
    <row r="26" spans="1:10" ht="12.75" hidden="1" outlineLevel="1">
      <c r="A26" s="27"/>
      <c r="B26" s="37" t="s">
        <v>44</v>
      </c>
      <c r="C26" s="38"/>
      <c r="D26" s="85">
        <f>Tabelle!U3</f>
        <v>2.1959223707333746</v>
      </c>
      <c r="E26" s="39"/>
      <c r="F26" s="40"/>
      <c r="G26" s="41"/>
      <c r="H26" s="41"/>
      <c r="I26" s="41"/>
      <c r="J26" s="41"/>
    </row>
    <row r="27" spans="1:10" ht="12.75" hidden="1" outlineLevel="1">
      <c r="A27" s="41"/>
      <c r="B27" s="42" t="s">
        <v>45</v>
      </c>
      <c r="C27" s="43"/>
      <c r="D27" s="85">
        <f>Tabelle!W3</f>
        <v>3.7870761657604475</v>
      </c>
      <c r="E27" s="39"/>
      <c r="F27" s="40"/>
      <c r="G27" s="41"/>
      <c r="H27" s="41"/>
      <c r="I27" s="41"/>
      <c r="J27" s="41"/>
    </row>
    <row r="28" spans="1:10" ht="12.75" hidden="1" outlineLevel="1">
      <c r="A28" s="41"/>
      <c r="B28" s="42" t="s">
        <v>46</v>
      </c>
      <c r="C28" s="43"/>
      <c r="D28" s="85">
        <f>Tabelle!Y3</f>
        <v>4.244529018047468</v>
      </c>
      <c r="E28" s="39"/>
      <c r="F28" s="40"/>
      <c r="G28" s="41"/>
      <c r="H28" s="41"/>
      <c r="I28" s="41"/>
      <c r="J28" s="41"/>
    </row>
    <row r="29" spans="1:10" ht="12.75" hidden="1" outlineLevel="1">
      <c r="A29" s="41"/>
      <c r="B29" s="42" t="s">
        <v>47</v>
      </c>
      <c r="C29" s="43"/>
      <c r="D29" s="86">
        <f>Tabelle!Z3</f>
        <v>4.410266728309782</v>
      </c>
      <c r="E29" s="39"/>
      <c r="F29" s="40"/>
      <c r="G29" s="41"/>
      <c r="H29" s="41"/>
      <c r="I29" s="41"/>
      <c r="J29" s="41"/>
    </row>
    <row r="30" spans="1:10" ht="19.5" customHeight="1" collapsed="1">
      <c r="A30" s="41"/>
      <c r="B30" s="32" t="s">
        <v>54</v>
      </c>
      <c r="C30" s="33"/>
      <c r="D30" s="9"/>
      <c r="E30" s="39"/>
      <c r="F30" s="40"/>
      <c r="G30" s="41"/>
      <c r="H30" s="41"/>
      <c r="I30" s="41"/>
      <c r="J30" s="41"/>
    </row>
    <row r="31" spans="1:10" ht="12.75" customHeight="1">
      <c r="A31" s="41"/>
      <c r="B31" s="42" t="s">
        <v>43</v>
      </c>
      <c r="C31" s="43"/>
      <c r="D31" s="5">
        <v>4</v>
      </c>
      <c r="E31" s="39"/>
      <c r="F31" s="40"/>
      <c r="G31" s="41"/>
      <c r="H31" s="41"/>
      <c r="I31" s="41"/>
      <c r="J31" s="41"/>
    </row>
    <row r="32" spans="1:10" ht="12.75">
      <c r="A32" s="41"/>
      <c r="B32" s="42" t="s">
        <v>57</v>
      </c>
      <c r="C32" s="43"/>
      <c r="D32" s="4">
        <v>25</v>
      </c>
      <c r="E32" s="39"/>
      <c r="F32" s="40"/>
      <c r="G32" s="41"/>
      <c r="H32" s="41"/>
      <c r="I32" s="41"/>
      <c r="J32" s="41"/>
    </row>
    <row r="33" spans="1:10" ht="12.75">
      <c r="A33" s="41"/>
      <c r="B33" s="42" t="s">
        <v>65</v>
      </c>
      <c r="C33" s="43"/>
      <c r="D33" s="4">
        <v>1</v>
      </c>
      <c r="E33" s="39"/>
      <c r="F33" s="40"/>
      <c r="G33" s="41"/>
      <c r="H33" s="41"/>
      <c r="I33" s="41"/>
      <c r="J33" s="41"/>
    </row>
    <row r="34" spans="1:10" ht="12.75">
      <c r="A34" s="41"/>
      <c r="B34" s="42" t="s">
        <v>66</v>
      </c>
      <c r="C34" s="43"/>
      <c r="D34" s="82">
        <f>IF($D$33=1,1602,801)</f>
        <v>1602</v>
      </c>
      <c r="E34" s="39"/>
      <c r="F34" s="40"/>
      <c r="G34" s="41"/>
      <c r="H34" s="41"/>
      <c r="I34" s="41"/>
      <c r="J34" s="41"/>
    </row>
    <row r="35" spans="1:10" ht="21" customHeight="1">
      <c r="A35" s="41"/>
      <c r="B35" s="32" t="s">
        <v>55</v>
      </c>
      <c r="C35" s="33"/>
      <c r="D35" s="8"/>
      <c r="E35" s="35"/>
      <c r="F35" s="36"/>
      <c r="G35" s="27"/>
      <c r="H35" s="27"/>
      <c r="I35" s="27"/>
      <c r="J35" s="27"/>
    </row>
    <row r="36" spans="1:10" ht="12.75">
      <c r="A36" s="27"/>
      <c r="B36" s="37" t="s">
        <v>35</v>
      </c>
      <c r="C36" s="38"/>
      <c r="D36" s="87">
        <f>Tabelle!T15</f>
        <v>-11045.736656218025</v>
      </c>
      <c r="E36" s="39"/>
      <c r="F36" s="40"/>
      <c r="G36" s="41"/>
      <c r="H36" s="41"/>
      <c r="I36" s="41"/>
      <c r="J36" s="41"/>
    </row>
    <row r="37" spans="1:10" ht="12.75">
      <c r="A37" s="41"/>
      <c r="B37" s="42" t="s">
        <v>36</v>
      </c>
      <c r="C37" s="43"/>
      <c r="D37" s="87">
        <f>Tabelle!T25</f>
        <v>11104.162353672233</v>
      </c>
      <c r="E37" s="39"/>
      <c r="F37" s="40"/>
      <c r="G37" s="41"/>
      <c r="H37" s="41"/>
      <c r="I37" s="41"/>
      <c r="J37" s="41"/>
    </row>
    <row r="38" spans="1:10" ht="12.75">
      <c r="A38" s="41"/>
      <c r="B38" s="42" t="s">
        <v>37</v>
      </c>
      <c r="C38" s="43"/>
      <c r="D38" s="87">
        <f>Tabelle!T35</f>
        <v>63878.5349514104</v>
      </c>
      <c r="E38" s="39"/>
      <c r="F38" s="40"/>
      <c r="G38" s="41"/>
      <c r="H38" s="48"/>
      <c r="I38" s="48"/>
      <c r="J38" s="48"/>
    </row>
    <row r="39" spans="1:10" ht="12.75" hidden="1" outlineLevel="1">
      <c r="A39" s="41"/>
      <c r="B39" s="42" t="s">
        <v>38</v>
      </c>
      <c r="C39" s="43"/>
      <c r="D39" s="87">
        <f>Tabelle!T45</f>
        <v>145762.62586723818</v>
      </c>
      <c r="E39" s="39"/>
      <c r="F39" s="40"/>
      <c r="G39" s="41"/>
      <c r="H39" s="41"/>
      <c r="I39" s="41"/>
      <c r="J39" s="41"/>
    </row>
    <row r="40" spans="1:10" ht="12.75" collapsed="1">
      <c r="A40" s="41"/>
      <c r="B40" s="49"/>
      <c r="C40" s="50"/>
      <c r="D40" s="10"/>
      <c r="E40" s="51"/>
      <c r="F40" s="52"/>
      <c r="G40" s="53"/>
      <c r="H40" s="53"/>
      <c r="I40" s="53"/>
      <c r="J40" s="53"/>
    </row>
    <row r="41" spans="1:10" ht="12.75">
      <c r="A41" s="53"/>
      <c r="B41" s="32" t="s">
        <v>48</v>
      </c>
      <c r="C41" s="33"/>
      <c r="D41" s="82">
        <f>IF(D39&lt;0,"kein Vorteil!",MATCH(1,Tabelle!$T$6:$T$45,1)+1)</f>
        <v>17</v>
      </c>
      <c r="E41" s="39"/>
      <c r="F41" s="40"/>
      <c r="G41" s="41"/>
      <c r="H41" s="41"/>
      <c r="I41" s="41"/>
      <c r="J41" s="41"/>
    </row>
    <row r="42" spans="1:10" ht="12.75">
      <c r="A42" s="41"/>
      <c r="B42" s="42" t="s">
        <v>49</v>
      </c>
      <c r="C42" s="43"/>
      <c r="D42" s="87">
        <f>Tabelle!K6</f>
        <v>3550</v>
      </c>
      <c r="E42" s="39"/>
      <c r="F42" s="54"/>
      <c r="G42" s="41"/>
      <c r="H42" s="41"/>
      <c r="I42" s="41"/>
      <c r="J42" s="41"/>
    </row>
    <row r="43" spans="1:10" ht="12.75">
      <c r="A43" s="41"/>
      <c r="B43" s="55"/>
      <c r="C43" s="56"/>
      <c r="D43" s="57"/>
      <c r="E43" s="58"/>
      <c r="F43" s="59"/>
      <c r="G43" s="53"/>
      <c r="H43" s="53"/>
      <c r="I43" s="53"/>
      <c r="J43" s="53"/>
    </row>
    <row r="44" spans="1:10" ht="18" customHeight="1">
      <c r="A44" s="53"/>
      <c r="B44" s="89" t="s">
        <v>70</v>
      </c>
      <c r="C44" s="104" t="s">
        <v>72</v>
      </c>
      <c r="D44" s="105"/>
      <c r="E44" s="105"/>
      <c r="F44" s="106"/>
      <c r="G44" s="27"/>
      <c r="H44" s="27"/>
      <c r="I44" s="27"/>
      <c r="J44" s="27"/>
    </row>
  </sheetData>
  <sheetProtection password="CA55" sheet="1" objects="1" scenarios="1"/>
  <mergeCells count="2">
    <mergeCell ref="B2:F2"/>
    <mergeCell ref="C44:F44"/>
  </mergeCells>
  <hyperlinks>
    <hyperlink ref="C44:F44" r:id="rId1" display="test.de      "/>
    <hyperlink ref="C44" r:id="rId2" display="http://www.test.de"/>
    <hyperlink ref="B44" r:id="rId3" display="© Stiftung Warentest 2003 "/>
  </hyperlinks>
  <printOptions/>
  <pageMargins left="0.75" right="0.75" top="1" bottom="1" header="0.4921259845" footer="0.4921259845"/>
  <pageSetup horizontalDpi="600" verticalDpi="600" orientation="portrait" paperSize="9" r:id="rId7"/>
  <drawing r:id="rId6"/>
  <legacyDrawing r:id="rId5"/>
</worksheet>
</file>

<file path=xl/worksheets/sheet3.xml><?xml version="1.0" encoding="utf-8"?>
<worksheet xmlns="http://schemas.openxmlformats.org/spreadsheetml/2006/main" xmlns:r="http://schemas.openxmlformats.org/officeDocument/2006/relationships">
  <dimension ref="A1:AA57"/>
  <sheetViews>
    <sheetView showGridLines="0" showRowColHeaders="0" showZeros="0" showOutlineSymbols="0" workbookViewId="0" topLeftCell="A1">
      <selection activeCell="A1" sqref="A1"/>
    </sheetView>
  </sheetViews>
  <sheetFormatPr defaultColWidth="11.421875" defaultRowHeight="12.75" outlineLevelRow="2" outlineLevelCol="1"/>
  <cols>
    <col min="1" max="2" width="3.7109375" style="0" customWidth="1"/>
    <col min="3" max="3" width="5.140625" style="0" customWidth="1"/>
    <col min="4" max="5" width="9.7109375" style="0" hidden="1" customWidth="1" outlineLevel="1"/>
    <col min="6" max="6" width="9.421875" style="0" customWidth="1" collapsed="1"/>
    <col min="7" max="7" width="10.8515625" style="0" customWidth="1"/>
    <col min="8" max="8" width="10.00390625" style="0" customWidth="1"/>
    <col min="9" max="9" width="9.7109375" style="0" hidden="1" customWidth="1" outlineLevel="1"/>
    <col min="10" max="10" width="8.57421875" style="0" hidden="1" customWidth="1" outlineLevel="1"/>
    <col min="11" max="11" width="9.57421875" style="0" customWidth="1" collapsed="1"/>
    <col min="12" max="13" width="10.140625" style="0" customWidth="1"/>
    <col min="14" max="14" width="9.8515625" style="0" customWidth="1"/>
    <col min="15" max="19" width="9.7109375" style="0" hidden="1" customWidth="1" outlineLevel="1"/>
    <col min="20" max="20" width="10.28125" style="0" customWidth="1" collapsed="1"/>
    <col min="21" max="26" width="9.7109375" style="0" hidden="1" customWidth="1" outlineLevel="1"/>
    <col min="27" max="27" width="3.00390625" style="0" customWidth="1" collapsed="1"/>
  </cols>
  <sheetData>
    <row r="1" spans="1:27" ht="6" customHeight="1">
      <c r="A1" s="23"/>
      <c r="B1" s="60"/>
      <c r="C1" s="61"/>
      <c r="D1" s="61"/>
      <c r="E1" s="61"/>
      <c r="F1" s="61"/>
      <c r="G1" s="61"/>
      <c r="H1" s="61"/>
      <c r="I1" s="61"/>
      <c r="J1" s="61"/>
      <c r="K1" s="61"/>
      <c r="L1" s="61"/>
      <c r="M1" s="61"/>
      <c r="N1" s="61"/>
      <c r="O1" s="61"/>
      <c r="P1" s="61"/>
      <c r="Q1" s="61"/>
      <c r="R1" s="61"/>
      <c r="S1" s="61"/>
      <c r="T1" s="61"/>
      <c r="U1" s="61"/>
      <c r="V1" s="61"/>
      <c r="W1" s="61"/>
      <c r="X1" s="61"/>
      <c r="Y1" s="61"/>
      <c r="Z1" s="61"/>
      <c r="AA1" s="62"/>
    </row>
    <row r="2" spans="1:27" ht="15" customHeight="1">
      <c r="A2" s="23"/>
      <c r="B2" s="60"/>
      <c r="C2" s="63"/>
      <c r="D2" s="63"/>
      <c r="E2" s="63"/>
      <c r="F2" s="63"/>
      <c r="G2" s="63"/>
      <c r="H2" s="63"/>
      <c r="I2" s="63"/>
      <c r="J2" s="63"/>
      <c r="K2" s="63"/>
      <c r="L2" s="63"/>
      <c r="M2" s="63"/>
      <c r="N2" s="63"/>
      <c r="O2" s="63"/>
      <c r="P2" s="63"/>
      <c r="Q2" s="63"/>
      <c r="R2" s="63"/>
      <c r="S2" s="63"/>
      <c r="T2" s="63"/>
      <c r="U2" s="61"/>
      <c r="V2" s="61"/>
      <c r="W2" s="61"/>
      <c r="X2" s="61"/>
      <c r="Y2" s="61"/>
      <c r="Z2" s="61"/>
      <c r="AA2" s="62"/>
    </row>
    <row r="3" spans="1:27" ht="22.5" customHeight="1">
      <c r="A3" s="23"/>
      <c r="B3" s="60"/>
      <c r="C3" s="107" t="s">
        <v>58</v>
      </c>
      <c r="D3" s="107"/>
      <c r="E3" s="107"/>
      <c r="F3" s="107"/>
      <c r="G3" s="107"/>
      <c r="H3" s="107"/>
      <c r="I3" s="107"/>
      <c r="J3" s="107"/>
      <c r="K3" s="107"/>
      <c r="L3" s="107"/>
      <c r="M3" s="107"/>
      <c r="N3" s="107"/>
      <c r="O3" s="107"/>
      <c r="P3" s="107"/>
      <c r="Q3" s="107"/>
      <c r="R3" s="107"/>
      <c r="S3" s="107"/>
      <c r="T3" s="107"/>
      <c r="U3" s="64">
        <f>IRR(U5:U15,0.04)*100</f>
        <v>2.1959223707333746</v>
      </c>
      <c r="V3" s="64">
        <f>IRR(V5:V20,0.04)*100</f>
        <v>3.280246482458571</v>
      </c>
      <c r="W3" s="64">
        <f>IRR(W5:W25,0.04)*100</f>
        <v>3.7870761657604475</v>
      </c>
      <c r="X3" s="64">
        <f>IRR(X5:X30,0.04)*100</f>
        <v>4.07287601738823</v>
      </c>
      <c r="Y3" s="64">
        <f>IRR(Y5:Y35,0.04)*100</f>
        <v>4.244529018047468</v>
      </c>
      <c r="Z3" s="64">
        <f>IRR(Z5:Z45,0.04)*100</f>
        <v>4.410266728309782</v>
      </c>
      <c r="AA3" s="65"/>
    </row>
    <row r="4" spans="1:27" s="1" customFormat="1" ht="37.5" customHeight="1">
      <c r="A4" s="66"/>
      <c r="B4" s="67"/>
      <c r="C4" s="68" t="s">
        <v>7</v>
      </c>
      <c r="D4" s="68" t="s">
        <v>22</v>
      </c>
      <c r="E4" s="68" t="s">
        <v>23</v>
      </c>
      <c r="F4" s="68" t="s">
        <v>8</v>
      </c>
      <c r="G4" s="68" t="s">
        <v>68</v>
      </c>
      <c r="H4" s="68" t="s">
        <v>67</v>
      </c>
      <c r="I4" s="68" t="s">
        <v>12</v>
      </c>
      <c r="J4" s="68" t="s">
        <v>11</v>
      </c>
      <c r="K4" s="68" t="s">
        <v>21</v>
      </c>
      <c r="L4" s="68" t="s">
        <v>13</v>
      </c>
      <c r="M4" s="68" t="s">
        <v>14</v>
      </c>
      <c r="N4" s="68" t="s">
        <v>20</v>
      </c>
      <c r="O4" s="68" t="s">
        <v>15</v>
      </c>
      <c r="P4" s="68" t="s">
        <v>17</v>
      </c>
      <c r="Q4" s="68" t="s">
        <v>16</v>
      </c>
      <c r="R4" s="68" t="s">
        <v>18</v>
      </c>
      <c r="S4" s="68" t="s">
        <v>19</v>
      </c>
      <c r="T4" s="68" t="s">
        <v>60</v>
      </c>
      <c r="U4" s="69" t="s">
        <v>31</v>
      </c>
      <c r="V4" s="69" t="s">
        <v>26</v>
      </c>
      <c r="W4" s="69" t="s">
        <v>27</v>
      </c>
      <c r="X4" s="69" t="s">
        <v>28</v>
      </c>
      <c r="Y4" s="69" t="s">
        <v>29</v>
      </c>
      <c r="Z4" s="69" t="s">
        <v>30</v>
      </c>
      <c r="AA4" s="70"/>
    </row>
    <row r="5" spans="1:27" ht="12.75">
      <c r="A5" s="71"/>
      <c r="B5" s="72"/>
      <c r="C5" s="73">
        <v>0</v>
      </c>
      <c r="D5" s="73"/>
      <c r="E5" s="73"/>
      <c r="F5" s="73"/>
      <c r="G5" s="73">
        <f>'Kaufen oder mieten'!D18</f>
        <v>165000</v>
      </c>
      <c r="H5" s="73"/>
      <c r="I5" s="73"/>
      <c r="J5" s="73"/>
      <c r="K5" s="73"/>
      <c r="L5" s="73">
        <f>'Kaufen oder mieten'!D5</f>
        <v>200000</v>
      </c>
      <c r="M5" s="73">
        <f>L5-G5</f>
        <v>35000</v>
      </c>
      <c r="N5" s="73">
        <f>'Kaufen oder mieten'!D15</f>
        <v>50000</v>
      </c>
      <c r="O5" s="73"/>
      <c r="P5" s="73"/>
      <c r="Q5" s="73"/>
      <c r="R5" s="73"/>
      <c r="S5" s="73"/>
      <c r="T5" s="73">
        <f>M5-N5</f>
        <v>-15000</v>
      </c>
      <c r="U5" s="74">
        <f aca="true" t="shared" si="0" ref="U5:Z5">$N$5</f>
        <v>50000</v>
      </c>
      <c r="V5" s="74">
        <f t="shared" si="0"/>
        <v>50000</v>
      </c>
      <c r="W5" s="74">
        <f t="shared" si="0"/>
        <v>50000</v>
      </c>
      <c r="X5" s="74">
        <f t="shared" si="0"/>
        <v>50000</v>
      </c>
      <c r="Y5" s="74">
        <f t="shared" si="0"/>
        <v>50000</v>
      </c>
      <c r="Z5" s="74">
        <f t="shared" si="0"/>
        <v>50000</v>
      </c>
      <c r="AA5" s="75"/>
    </row>
    <row r="6" spans="1:27" ht="12.75">
      <c r="A6" s="71"/>
      <c r="B6" s="72"/>
      <c r="C6" s="73">
        <f>C5+1</f>
        <v>1</v>
      </c>
      <c r="D6" s="73">
        <f>'Kaufen oder mieten'!D9</f>
        <v>9000</v>
      </c>
      <c r="E6" s="73">
        <f>'Kaufen oder mieten'!D8</f>
        <v>1000</v>
      </c>
      <c r="F6" s="73">
        <f>D6-E6</f>
        <v>8000</v>
      </c>
      <c r="G6" s="73">
        <f>G5-J6</f>
        <v>161700</v>
      </c>
      <c r="H6" s="73">
        <f>IF('Kaufen oder mieten'!$D$21&gt;G5,G5*(1+'Kaufen oder mieten'!$D$19/100),'Kaufen oder mieten'!$D$21)</f>
        <v>11550</v>
      </c>
      <c r="I6" s="73">
        <f>G5*'Kaufen oder mieten'!$D$19/100</f>
        <v>8250</v>
      </c>
      <c r="J6" s="73">
        <f>H6-I6</f>
        <v>3300</v>
      </c>
      <c r="K6" s="73">
        <f aca="true" t="shared" si="1" ref="K6:K45">H6-F6</f>
        <v>3550</v>
      </c>
      <c r="L6" s="73">
        <f>L5*(1+'Kaufen oder mieten'!$D$13/100)</f>
        <v>202000</v>
      </c>
      <c r="M6" s="73">
        <f>L6-G6</f>
        <v>40300</v>
      </c>
      <c r="N6" s="73">
        <f>N5+S6+K6</f>
        <v>55450.5</v>
      </c>
      <c r="O6" s="73">
        <f>N5*'Kaufen oder mieten'!$D$22/100</f>
        <v>2000</v>
      </c>
      <c r="P6" s="73">
        <f>'Kaufen oder mieten'!$D$24</f>
        <v>1602</v>
      </c>
      <c r="Q6" s="73">
        <f>IF(P6&gt;O6,0,O6-P6)</f>
        <v>398</v>
      </c>
      <c r="R6" s="73">
        <f>Q6*'Kaufen oder mieten'!$D$23/100</f>
        <v>99.5</v>
      </c>
      <c r="S6" s="73">
        <f>O6-R6</f>
        <v>1900.5</v>
      </c>
      <c r="T6" s="73">
        <f aca="true" t="shared" si="2" ref="T6:T27">M6-N6</f>
        <v>-15150.5</v>
      </c>
      <c r="U6" s="74">
        <f aca="true" t="shared" si="3" ref="U6:Z6">$K6</f>
        <v>3550</v>
      </c>
      <c r="V6" s="74">
        <f t="shared" si="3"/>
        <v>3550</v>
      </c>
      <c r="W6" s="74">
        <f t="shared" si="3"/>
        <v>3550</v>
      </c>
      <c r="X6" s="74">
        <f t="shared" si="3"/>
        <v>3550</v>
      </c>
      <c r="Y6" s="74">
        <f t="shared" si="3"/>
        <v>3550</v>
      </c>
      <c r="Z6" s="74">
        <f t="shared" si="3"/>
        <v>3550</v>
      </c>
      <c r="AA6" s="75"/>
    </row>
    <row r="7" spans="1:27" ht="12.75" outlineLevel="1">
      <c r="A7" s="71"/>
      <c r="B7" s="72"/>
      <c r="C7" s="73">
        <f aca="true" t="shared" si="4" ref="C7:C27">C6+1</f>
        <v>2</v>
      </c>
      <c r="D7" s="73">
        <f>D6*(1+'Kaufen oder mieten'!$D$12/100)</f>
        <v>9090</v>
      </c>
      <c r="E7" s="73">
        <f>E6*(1+'Kaufen oder mieten'!$D$12/100)</f>
        <v>1010</v>
      </c>
      <c r="F7" s="73">
        <f aca="true" t="shared" si="5" ref="F7:F27">D7-E7</f>
        <v>8080</v>
      </c>
      <c r="G7" s="73">
        <f aca="true" t="shared" si="6" ref="G7:G17">G6-J7</f>
        <v>158235</v>
      </c>
      <c r="H7" s="73">
        <f>IF('Kaufen oder mieten'!$D$21&gt;G6,G6*(1+'Kaufen oder mieten'!$D$19/100),'Kaufen oder mieten'!$D$21)</f>
        <v>11550</v>
      </c>
      <c r="I7" s="73">
        <f>G6*'Kaufen oder mieten'!$D$19/100</f>
        <v>8085</v>
      </c>
      <c r="J7" s="73">
        <f aca="true" t="shared" si="7" ref="J7:J45">H7-I7</f>
        <v>3465</v>
      </c>
      <c r="K7" s="73">
        <f t="shared" si="1"/>
        <v>3470</v>
      </c>
      <c r="L7" s="73">
        <f>L6*(1+'Kaufen oder mieten'!$D$13/100)</f>
        <v>204020</v>
      </c>
      <c r="M7" s="73">
        <f aca="true" t="shared" si="8" ref="M7:M27">L7-G7</f>
        <v>45785</v>
      </c>
      <c r="N7" s="73">
        <f aca="true" t="shared" si="9" ref="N7:N20">N6+S7+K7</f>
        <v>60984.515</v>
      </c>
      <c r="O7" s="73">
        <f>N6*'Kaufen oder mieten'!$D$22/100</f>
        <v>2218.02</v>
      </c>
      <c r="P7" s="73">
        <f>'Kaufen oder mieten'!$D$24</f>
        <v>1602</v>
      </c>
      <c r="Q7" s="73">
        <f aca="true" t="shared" si="10" ref="Q7:Q20">IF(P7&gt;O7,0,O7-P7)</f>
        <v>616.02</v>
      </c>
      <c r="R7" s="73">
        <f>Q7*'Kaufen oder mieten'!$D$23/100</f>
        <v>154.005</v>
      </c>
      <c r="S7" s="73">
        <f aca="true" t="shared" si="11" ref="S7:S20">O7-R7</f>
        <v>2064.015</v>
      </c>
      <c r="T7" s="73">
        <f t="shared" si="2"/>
        <v>-15199.515</v>
      </c>
      <c r="U7" s="74">
        <f aca="true" t="shared" si="12" ref="U7:Z24">$K7</f>
        <v>3470</v>
      </c>
      <c r="V7" s="74">
        <f t="shared" si="12"/>
        <v>3470</v>
      </c>
      <c r="W7" s="74">
        <f t="shared" si="12"/>
        <v>3470</v>
      </c>
      <c r="X7" s="74">
        <f t="shared" si="12"/>
        <v>3470</v>
      </c>
      <c r="Y7" s="74">
        <f t="shared" si="12"/>
        <v>3470</v>
      </c>
      <c r="Z7" s="74">
        <f t="shared" si="12"/>
        <v>3470</v>
      </c>
      <c r="AA7" s="75"/>
    </row>
    <row r="8" spans="1:27" ht="12.75" outlineLevel="1">
      <c r="A8" s="71"/>
      <c r="B8" s="72"/>
      <c r="C8" s="73">
        <f t="shared" si="4"/>
        <v>3</v>
      </c>
      <c r="D8" s="73">
        <f>D7*(1+'Kaufen oder mieten'!$D$12/100)</f>
        <v>9180.9</v>
      </c>
      <c r="E8" s="73">
        <f>E7*(1+'Kaufen oder mieten'!$D$12/100)</f>
        <v>1020.1</v>
      </c>
      <c r="F8" s="73">
        <f t="shared" si="5"/>
        <v>8160.799999999999</v>
      </c>
      <c r="G8" s="73">
        <f t="shared" si="6"/>
        <v>154596.75</v>
      </c>
      <c r="H8" s="73">
        <f>IF('Kaufen oder mieten'!$D$21&gt;G7,G7*(1+'Kaufen oder mieten'!$D$19/100),'Kaufen oder mieten'!$D$21)</f>
        <v>11550</v>
      </c>
      <c r="I8" s="73">
        <f>G7*'Kaufen oder mieten'!$D$19/100</f>
        <v>7911.75</v>
      </c>
      <c r="J8" s="73">
        <f t="shared" si="7"/>
        <v>3638.25</v>
      </c>
      <c r="K8" s="73">
        <f t="shared" si="1"/>
        <v>3389.2000000000007</v>
      </c>
      <c r="L8" s="73">
        <f>L7*(1+'Kaufen oder mieten'!$D$13/100)</f>
        <v>206060.2</v>
      </c>
      <c r="M8" s="73">
        <f t="shared" si="8"/>
        <v>51463.45000000001</v>
      </c>
      <c r="N8" s="73">
        <f t="shared" si="9"/>
        <v>66603.75045</v>
      </c>
      <c r="O8" s="73">
        <f>N7*'Kaufen oder mieten'!$D$22/100</f>
        <v>2439.3806</v>
      </c>
      <c r="P8" s="73">
        <f>'Kaufen oder mieten'!$D$24</f>
        <v>1602</v>
      </c>
      <c r="Q8" s="73">
        <f t="shared" si="10"/>
        <v>837.3806</v>
      </c>
      <c r="R8" s="73">
        <f>Q8*'Kaufen oder mieten'!$D$23/100</f>
        <v>209.34515</v>
      </c>
      <c r="S8" s="73">
        <f t="shared" si="11"/>
        <v>2230.03545</v>
      </c>
      <c r="T8" s="73">
        <f t="shared" si="2"/>
        <v>-15140.300449999995</v>
      </c>
      <c r="U8" s="74">
        <f t="shared" si="12"/>
        <v>3389.2000000000007</v>
      </c>
      <c r="V8" s="74">
        <f t="shared" si="12"/>
        <v>3389.2000000000007</v>
      </c>
      <c r="W8" s="74">
        <f t="shared" si="12"/>
        <v>3389.2000000000007</v>
      </c>
      <c r="X8" s="74">
        <f t="shared" si="12"/>
        <v>3389.2000000000007</v>
      </c>
      <c r="Y8" s="74">
        <f t="shared" si="12"/>
        <v>3389.2000000000007</v>
      </c>
      <c r="Z8" s="74">
        <f t="shared" si="12"/>
        <v>3389.2000000000007</v>
      </c>
      <c r="AA8" s="75"/>
    </row>
    <row r="9" spans="1:27" ht="12.75" outlineLevel="1">
      <c r="A9" s="71"/>
      <c r="B9" s="72"/>
      <c r="C9" s="73">
        <f t="shared" si="4"/>
        <v>4</v>
      </c>
      <c r="D9" s="73">
        <f>D8*(1+'Kaufen oder mieten'!$D$12/100)</f>
        <v>9272.708999999999</v>
      </c>
      <c r="E9" s="73">
        <f>E8*(1+'Kaufen oder mieten'!$D$12/100)</f>
        <v>1030.301</v>
      </c>
      <c r="F9" s="73">
        <f t="shared" si="5"/>
        <v>8242.408</v>
      </c>
      <c r="G9" s="73">
        <f t="shared" si="6"/>
        <v>150776.5875</v>
      </c>
      <c r="H9" s="73">
        <f>IF('Kaufen oder mieten'!$D$21&gt;G8,G8*(1+'Kaufen oder mieten'!$D$19/100),'Kaufen oder mieten'!$D$21)</f>
        <v>11550</v>
      </c>
      <c r="I9" s="73">
        <f>G8*'Kaufen oder mieten'!$D$19/100</f>
        <v>7729.8375</v>
      </c>
      <c r="J9" s="73">
        <f t="shared" si="7"/>
        <v>3820.1625000000004</v>
      </c>
      <c r="K9" s="73">
        <f t="shared" si="1"/>
        <v>3307.5920000000006</v>
      </c>
      <c r="L9" s="73">
        <f>L8*(1+'Kaufen oder mieten'!$D$13/100)</f>
        <v>208120.80200000003</v>
      </c>
      <c r="M9" s="73">
        <f t="shared" si="8"/>
        <v>57344.21450000003</v>
      </c>
      <c r="N9" s="73">
        <f t="shared" si="9"/>
        <v>72309.95496350001</v>
      </c>
      <c r="O9" s="73">
        <f>N8*'Kaufen oder mieten'!$D$22/100</f>
        <v>2664.1500180000003</v>
      </c>
      <c r="P9" s="73">
        <f>'Kaufen oder mieten'!$D$24</f>
        <v>1602</v>
      </c>
      <c r="Q9" s="73">
        <f t="shared" si="10"/>
        <v>1062.1500180000003</v>
      </c>
      <c r="R9" s="73">
        <f>Q9*'Kaufen oder mieten'!$D$23/100</f>
        <v>265.53750450000007</v>
      </c>
      <c r="S9" s="73">
        <f t="shared" si="11"/>
        <v>2398.6125135</v>
      </c>
      <c r="T9" s="73">
        <f t="shared" si="2"/>
        <v>-14965.740463499984</v>
      </c>
      <c r="U9" s="74">
        <f t="shared" si="12"/>
        <v>3307.5920000000006</v>
      </c>
      <c r="V9" s="74">
        <f t="shared" si="12"/>
        <v>3307.5920000000006</v>
      </c>
      <c r="W9" s="74">
        <f t="shared" si="12"/>
        <v>3307.5920000000006</v>
      </c>
      <c r="X9" s="74">
        <f t="shared" si="12"/>
        <v>3307.5920000000006</v>
      </c>
      <c r="Y9" s="74">
        <f t="shared" si="12"/>
        <v>3307.5920000000006</v>
      </c>
      <c r="Z9" s="74">
        <f t="shared" si="12"/>
        <v>3307.5920000000006</v>
      </c>
      <c r="AA9" s="75"/>
    </row>
    <row r="10" spans="1:27" ht="12.75">
      <c r="A10" s="71"/>
      <c r="B10" s="72"/>
      <c r="C10" s="73">
        <f t="shared" si="4"/>
        <v>5</v>
      </c>
      <c r="D10" s="73">
        <f>D9*(1+'Kaufen oder mieten'!$D$12/100)</f>
        <v>9365.43609</v>
      </c>
      <c r="E10" s="73">
        <f>E9*(1+'Kaufen oder mieten'!$D$12/100)</f>
        <v>1040.60401</v>
      </c>
      <c r="F10" s="73">
        <f t="shared" si="5"/>
        <v>8324.83208</v>
      </c>
      <c r="G10" s="73">
        <f t="shared" si="6"/>
        <v>146765.416875</v>
      </c>
      <c r="H10" s="73">
        <f>IF('Kaufen oder mieten'!$D$21&gt;G9,G9*(1+'Kaufen oder mieten'!$D$19/100),'Kaufen oder mieten'!$D$21)</f>
        <v>11550</v>
      </c>
      <c r="I10" s="73">
        <f>G9*'Kaufen oder mieten'!$D$19/100</f>
        <v>7538.829375</v>
      </c>
      <c r="J10" s="73">
        <f t="shared" si="7"/>
        <v>4011.1706249999997</v>
      </c>
      <c r="K10" s="73">
        <f t="shared" si="1"/>
        <v>3225.16792</v>
      </c>
      <c r="L10" s="73">
        <f>L9*(1+'Kaufen oder mieten'!$D$13/100)</f>
        <v>210202.01002000002</v>
      </c>
      <c r="M10" s="73">
        <f t="shared" si="8"/>
        <v>63436.59314500002</v>
      </c>
      <c r="N10" s="73">
        <f t="shared" si="9"/>
        <v>78104.92153240502</v>
      </c>
      <c r="O10" s="73">
        <f>N9*'Kaufen oder mieten'!$D$22/100</f>
        <v>2892.3981985400005</v>
      </c>
      <c r="P10" s="73">
        <f>'Kaufen oder mieten'!$D$24</f>
        <v>1602</v>
      </c>
      <c r="Q10" s="73">
        <f t="shared" si="10"/>
        <v>1290.3981985400005</v>
      </c>
      <c r="R10" s="73">
        <f>Q10*'Kaufen oder mieten'!$D$23/100</f>
        <v>322.59954963500013</v>
      </c>
      <c r="S10" s="73">
        <f t="shared" si="11"/>
        <v>2569.7986489050004</v>
      </c>
      <c r="T10" s="73">
        <f t="shared" si="2"/>
        <v>-14668.328387404996</v>
      </c>
      <c r="U10" s="74">
        <f t="shared" si="12"/>
        <v>3225.16792</v>
      </c>
      <c r="V10" s="74">
        <f t="shared" si="12"/>
        <v>3225.16792</v>
      </c>
      <c r="W10" s="74">
        <f t="shared" si="12"/>
        <v>3225.16792</v>
      </c>
      <c r="X10" s="74">
        <f t="shared" si="12"/>
        <v>3225.16792</v>
      </c>
      <c r="Y10" s="74">
        <f t="shared" si="12"/>
        <v>3225.16792</v>
      </c>
      <c r="Z10" s="74">
        <f t="shared" si="12"/>
        <v>3225.16792</v>
      </c>
      <c r="AA10" s="75"/>
    </row>
    <row r="11" spans="1:27" ht="12.75" outlineLevel="1">
      <c r="A11" s="71"/>
      <c r="B11" s="72"/>
      <c r="C11" s="73">
        <f t="shared" si="4"/>
        <v>6</v>
      </c>
      <c r="D11" s="73">
        <f>D10*(1+'Kaufen oder mieten'!$D$12/100)</f>
        <v>9459.0904509</v>
      </c>
      <c r="E11" s="73">
        <f>E10*(1+'Kaufen oder mieten'!$D$12/100)</f>
        <v>1051.0100501</v>
      </c>
      <c r="F11" s="73">
        <f t="shared" si="5"/>
        <v>8408.0804008</v>
      </c>
      <c r="G11" s="73">
        <f t="shared" si="6"/>
        <v>142553.68771875</v>
      </c>
      <c r="H11" s="73">
        <f>IF('Kaufen oder mieten'!$D$21&gt;G10,G10*(1+'Kaufen oder mieten'!$D$19/100),'Kaufen oder mieten'!$D$21)</f>
        <v>11550</v>
      </c>
      <c r="I11" s="73">
        <f>G10*'Kaufen oder mieten'!$D$19/100</f>
        <v>7338.27084375</v>
      </c>
      <c r="J11" s="73">
        <f t="shared" si="7"/>
        <v>4211.72915625</v>
      </c>
      <c r="K11" s="73">
        <f t="shared" si="1"/>
        <v>3141.9195992000004</v>
      </c>
      <c r="L11" s="73">
        <f>L10*(1+'Kaufen oder mieten'!$D$13/100)</f>
        <v>212304.0301202</v>
      </c>
      <c r="M11" s="73">
        <f t="shared" si="8"/>
        <v>69750.34240145</v>
      </c>
      <c r="N11" s="73">
        <f t="shared" si="9"/>
        <v>83990.48877757716</v>
      </c>
      <c r="O11" s="73">
        <f>N10*'Kaufen oder mieten'!$D$22/100</f>
        <v>3124.1968612962005</v>
      </c>
      <c r="P11" s="73">
        <f>'Kaufen oder mieten'!$D$24</f>
        <v>1602</v>
      </c>
      <c r="Q11" s="73">
        <f t="shared" si="10"/>
        <v>1522.1968612962005</v>
      </c>
      <c r="R11" s="73">
        <f>Q11*'Kaufen oder mieten'!$D$23/100</f>
        <v>380.54921532405007</v>
      </c>
      <c r="S11" s="73">
        <f t="shared" si="11"/>
        <v>2743.6476459721503</v>
      </c>
      <c r="T11" s="73">
        <f t="shared" si="2"/>
        <v>-14240.146376127159</v>
      </c>
      <c r="U11" s="74">
        <f t="shared" si="12"/>
        <v>3141.9195992000004</v>
      </c>
      <c r="V11" s="74">
        <f t="shared" si="12"/>
        <v>3141.9195992000004</v>
      </c>
      <c r="W11" s="74">
        <f t="shared" si="12"/>
        <v>3141.9195992000004</v>
      </c>
      <c r="X11" s="74">
        <f t="shared" si="12"/>
        <v>3141.9195992000004</v>
      </c>
      <c r="Y11" s="74">
        <f t="shared" si="12"/>
        <v>3141.9195992000004</v>
      </c>
      <c r="Z11" s="74">
        <f t="shared" si="12"/>
        <v>3141.9195992000004</v>
      </c>
      <c r="AA11" s="75"/>
    </row>
    <row r="12" spans="1:27" ht="12.75" outlineLevel="1">
      <c r="A12" s="71"/>
      <c r="B12" s="72"/>
      <c r="C12" s="73">
        <f t="shared" si="4"/>
        <v>7</v>
      </c>
      <c r="D12" s="73">
        <f>D11*(1+'Kaufen oder mieten'!$D$12/100)</f>
        <v>9553.681355408999</v>
      </c>
      <c r="E12" s="73">
        <f>E11*(1+'Kaufen oder mieten'!$D$12/100)</f>
        <v>1061.5201506009998</v>
      </c>
      <c r="F12" s="73">
        <f t="shared" si="5"/>
        <v>8492.161204807999</v>
      </c>
      <c r="G12" s="73">
        <f t="shared" si="6"/>
        <v>138131.3721046875</v>
      </c>
      <c r="H12" s="73">
        <f>IF('Kaufen oder mieten'!$D$21&gt;G11,G11*(1+'Kaufen oder mieten'!$D$19/100),'Kaufen oder mieten'!$D$21)</f>
        <v>11550</v>
      </c>
      <c r="I12" s="73">
        <f>G11*'Kaufen oder mieten'!$D$19/100</f>
        <v>7127.6843859375</v>
      </c>
      <c r="J12" s="73">
        <f t="shared" si="7"/>
        <v>4422.3156140625</v>
      </c>
      <c r="K12" s="73">
        <f t="shared" si="1"/>
        <v>3057.8387951920013</v>
      </c>
      <c r="L12" s="73">
        <f>L11*(1+'Kaufen oder mieten'!$D$13/100)</f>
        <v>214427.07042140202</v>
      </c>
      <c r="M12" s="73">
        <f t="shared" si="8"/>
        <v>76295.69831671452</v>
      </c>
      <c r="N12" s="73">
        <f t="shared" si="9"/>
        <v>89968.54223609647</v>
      </c>
      <c r="O12" s="73">
        <f>N11*'Kaufen oder mieten'!$D$22/100</f>
        <v>3359.6195511030865</v>
      </c>
      <c r="P12" s="73">
        <f>'Kaufen oder mieten'!$D$24</f>
        <v>1602</v>
      </c>
      <c r="Q12" s="73">
        <f t="shared" si="10"/>
        <v>1757.6195511030865</v>
      </c>
      <c r="R12" s="73">
        <f>Q12*'Kaufen oder mieten'!$D$23/100</f>
        <v>439.4048877757716</v>
      </c>
      <c r="S12" s="73">
        <f t="shared" si="11"/>
        <v>2920.214663327315</v>
      </c>
      <c r="T12" s="73">
        <f t="shared" si="2"/>
        <v>-13672.84391938195</v>
      </c>
      <c r="U12" s="74">
        <f t="shared" si="12"/>
        <v>3057.8387951920013</v>
      </c>
      <c r="V12" s="74">
        <f t="shared" si="12"/>
        <v>3057.8387951920013</v>
      </c>
      <c r="W12" s="74">
        <f t="shared" si="12"/>
        <v>3057.8387951920013</v>
      </c>
      <c r="X12" s="74">
        <f t="shared" si="12"/>
        <v>3057.8387951920013</v>
      </c>
      <c r="Y12" s="74">
        <f t="shared" si="12"/>
        <v>3057.8387951920013</v>
      </c>
      <c r="Z12" s="74">
        <f t="shared" si="12"/>
        <v>3057.8387951920013</v>
      </c>
      <c r="AA12" s="75"/>
    </row>
    <row r="13" spans="1:27" ht="12.75" outlineLevel="1">
      <c r="A13" s="71"/>
      <c r="B13" s="72"/>
      <c r="C13" s="73">
        <f t="shared" si="4"/>
        <v>8</v>
      </c>
      <c r="D13" s="73">
        <f>D12*(1+'Kaufen oder mieten'!$D$12/100)</f>
        <v>9649.218168963089</v>
      </c>
      <c r="E13" s="73">
        <f>E12*(1+'Kaufen oder mieten'!$D$12/100)</f>
        <v>1072.1353521070098</v>
      </c>
      <c r="F13" s="73">
        <f t="shared" si="5"/>
        <v>8577.082816856078</v>
      </c>
      <c r="G13" s="73">
        <f t="shared" si="6"/>
        <v>133487.94070992188</v>
      </c>
      <c r="H13" s="73">
        <f>IF('Kaufen oder mieten'!$D$21&gt;G12,G12*(1+'Kaufen oder mieten'!$D$19/100),'Kaufen oder mieten'!$D$21)</f>
        <v>11550</v>
      </c>
      <c r="I13" s="73">
        <f>G12*'Kaufen oder mieten'!$D$19/100</f>
        <v>6906.568605234375</v>
      </c>
      <c r="J13" s="73">
        <f t="shared" si="7"/>
        <v>4643.431394765625</v>
      </c>
      <c r="K13" s="73">
        <f t="shared" si="1"/>
        <v>2972.9171831439216</v>
      </c>
      <c r="L13" s="73">
        <f>L12*(1+'Kaufen oder mieten'!$D$13/100)</f>
        <v>216571.34112561605</v>
      </c>
      <c r="M13" s="73">
        <f t="shared" si="8"/>
        <v>83083.40041569417</v>
      </c>
      <c r="N13" s="73">
        <f t="shared" si="9"/>
        <v>96041.01568632328</v>
      </c>
      <c r="O13" s="73">
        <f>N12*'Kaufen oder mieten'!$D$22/100</f>
        <v>3598.741689443859</v>
      </c>
      <c r="P13" s="73">
        <f>'Kaufen oder mieten'!$D$24</f>
        <v>1602</v>
      </c>
      <c r="Q13" s="73">
        <f t="shared" si="10"/>
        <v>1996.7416894438588</v>
      </c>
      <c r="R13" s="73">
        <f>Q13*'Kaufen oder mieten'!$D$23/100</f>
        <v>499.1854223609647</v>
      </c>
      <c r="S13" s="73">
        <f t="shared" si="11"/>
        <v>3099.556267082894</v>
      </c>
      <c r="T13" s="73">
        <f t="shared" si="2"/>
        <v>-12957.615270629118</v>
      </c>
      <c r="U13" s="74">
        <f t="shared" si="12"/>
        <v>2972.9171831439216</v>
      </c>
      <c r="V13" s="74">
        <f t="shared" si="12"/>
        <v>2972.9171831439216</v>
      </c>
      <c r="W13" s="74">
        <f t="shared" si="12"/>
        <v>2972.9171831439216</v>
      </c>
      <c r="X13" s="74">
        <f t="shared" si="12"/>
        <v>2972.9171831439216</v>
      </c>
      <c r="Y13" s="74">
        <f t="shared" si="12"/>
        <v>2972.9171831439216</v>
      </c>
      <c r="Z13" s="74">
        <f t="shared" si="12"/>
        <v>2972.9171831439216</v>
      </c>
      <c r="AA13" s="75"/>
    </row>
    <row r="14" spans="1:27" ht="12.75" outlineLevel="1">
      <c r="A14" s="71"/>
      <c r="B14" s="72"/>
      <c r="C14" s="73">
        <f t="shared" si="4"/>
        <v>9</v>
      </c>
      <c r="D14" s="73">
        <f>D13*(1+'Kaufen oder mieten'!$D$12/100)</f>
        <v>9745.71035065272</v>
      </c>
      <c r="E14" s="73">
        <f>E13*(1+'Kaufen oder mieten'!$D$12/100)</f>
        <v>1082.85670562808</v>
      </c>
      <c r="F14" s="73">
        <f t="shared" si="5"/>
        <v>8662.85364502464</v>
      </c>
      <c r="G14" s="73">
        <f t="shared" si="6"/>
        <v>128612.33774541797</v>
      </c>
      <c r="H14" s="73">
        <f>IF('Kaufen oder mieten'!$D$21&gt;G13,G13*(1+'Kaufen oder mieten'!$D$19/100),'Kaufen oder mieten'!$D$21)</f>
        <v>11550</v>
      </c>
      <c r="I14" s="73">
        <f>G13*'Kaufen oder mieten'!$D$19/100</f>
        <v>6674.397035496094</v>
      </c>
      <c r="J14" s="73">
        <f t="shared" si="7"/>
        <v>4875.602964503906</v>
      </c>
      <c r="K14" s="73">
        <f t="shared" si="1"/>
        <v>2887.1463549753607</v>
      </c>
      <c r="L14" s="73">
        <f>L13*(1+'Kaufen oder mieten'!$D$13/100)</f>
        <v>218737.05453687222</v>
      </c>
      <c r="M14" s="73">
        <f t="shared" si="8"/>
        <v>90124.71679145425</v>
      </c>
      <c r="N14" s="73">
        <f>N13+S14+K14</f>
        <v>102209.89251188835</v>
      </c>
      <c r="O14" s="73">
        <f>N13*'Kaufen oder mieten'!$D$22/100</f>
        <v>3841.6406274529313</v>
      </c>
      <c r="P14" s="73">
        <f>'Kaufen oder mieten'!$D$24</f>
        <v>1602</v>
      </c>
      <c r="Q14" s="73">
        <f t="shared" si="10"/>
        <v>2239.6406274529313</v>
      </c>
      <c r="R14" s="73">
        <f>Q14*'Kaufen oder mieten'!$D$23/100</f>
        <v>559.9101568632328</v>
      </c>
      <c r="S14" s="73">
        <f t="shared" si="11"/>
        <v>3281.7304705896986</v>
      </c>
      <c r="T14" s="73">
        <f t="shared" si="2"/>
        <v>-12085.175720434097</v>
      </c>
      <c r="U14" s="74">
        <f t="shared" si="12"/>
        <v>2887.1463549753607</v>
      </c>
      <c r="V14" s="74">
        <f t="shared" si="12"/>
        <v>2887.1463549753607</v>
      </c>
      <c r="W14" s="74">
        <f t="shared" si="12"/>
        <v>2887.1463549753607</v>
      </c>
      <c r="X14" s="74">
        <f t="shared" si="12"/>
        <v>2887.1463549753607</v>
      </c>
      <c r="Y14" s="74">
        <f t="shared" si="12"/>
        <v>2887.1463549753607</v>
      </c>
      <c r="Z14" s="74">
        <f t="shared" si="12"/>
        <v>2887.1463549753607</v>
      </c>
      <c r="AA14" s="75"/>
    </row>
    <row r="15" spans="1:27" ht="12.75">
      <c r="A15" s="71"/>
      <c r="B15" s="72"/>
      <c r="C15" s="73">
        <f t="shared" si="4"/>
        <v>10</v>
      </c>
      <c r="D15" s="73">
        <f>D14*(1+'Kaufen oder mieten'!$D$12/100)</f>
        <v>9843.167454159247</v>
      </c>
      <c r="E15" s="73">
        <f>E14*(1+'Kaufen oder mieten'!$D$12/100)</f>
        <v>1093.6852726843608</v>
      </c>
      <c r="F15" s="73">
        <f t="shared" si="5"/>
        <v>8749.482181474887</v>
      </c>
      <c r="G15" s="73">
        <f t="shared" si="6"/>
        <v>123492.95463268887</v>
      </c>
      <c r="H15" s="73">
        <f>IF('Kaufen oder mieten'!$D$21&gt;G14,G14*(1+'Kaufen oder mieten'!$D$19/100),'Kaufen oder mieten'!$D$21)</f>
        <v>11550</v>
      </c>
      <c r="I15" s="73">
        <f>G14*'Kaufen oder mieten'!$D$19/100</f>
        <v>6430.616887270899</v>
      </c>
      <c r="J15" s="73">
        <f t="shared" si="7"/>
        <v>5119.383112729101</v>
      </c>
      <c r="K15" s="73">
        <f t="shared" si="1"/>
        <v>2800.5178185251134</v>
      </c>
      <c r="L15" s="73">
        <f>L14*(1+'Kaufen oder mieten'!$D$13/100)</f>
        <v>220924.42508224095</v>
      </c>
      <c r="M15" s="73">
        <f t="shared" si="8"/>
        <v>97431.47044955209</v>
      </c>
      <c r="N15" s="73">
        <f t="shared" si="9"/>
        <v>108477.20710577011</v>
      </c>
      <c r="O15" s="73">
        <f>N14*'Kaufen oder mieten'!$D$22/100</f>
        <v>4088.395700475534</v>
      </c>
      <c r="P15" s="73">
        <f>'Kaufen oder mieten'!$D$24</f>
        <v>1602</v>
      </c>
      <c r="Q15" s="73">
        <f t="shared" si="10"/>
        <v>2486.395700475534</v>
      </c>
      <c r="R15" s="73">
        <f>Q15*'Kaufen oder mieten'!$D$23/100</f>
        <v>621.5989251188835</v>
      </c>
      <c r="S15" s="73">
        <f t="shared" si="11"/>
        <v>3466.7967753566504</v>
      </c>
      <c r="T15" s="73">
        <f t="shared" si="2"/>
        <v>-11045.736656218025</v>
      </c>
      <c r="U15" s="74">
        <f>$K15-M15</f>
        <v>-94630.95263102697</v>
      </c>
      <c r="V15" s="74">
        <f t="shared" si="12"/>
        <v>2800.5178185251134</v>
      </c>
      <c r="W15" s="74">
        <f t="shared" si="12"/>
        <v>2800.5178185251134</v>
      </c>
      <c r="X15" s="74">
        <f t="shared" si="12"/>
        <v>2800.5178185251134</v>
      </c>
      <c r="Y15" s="74">
        <f t="shared" si="12"/>
        <v>2800.5178185251134</v>
      </c>
      <c r="Z15" s="74">
        <f t="shared" si="12"/>
        <v>2800.5178185251134</v>
      </c>
      <c r="AA15" s="75"/>
    </row>
    <row r="16" spans="1:27" ht="12.75" outlineLevel="1">
      <c r="A16" s="71"/>
      <c r="B16" s="72"/>
      <c r="C16" s="73">
        <f t="shared" si="4"/>
        <v>11</v>
      </c>
      <c r="D16" s="73">
        <f>D15*(1+'Kaufen oder mieten'!$D$12/100)</f>
        <v>9941.59912870084</v>
      </c>
      <c r="E16" s="73">
        <f>E15*(1+'Kaufen oder mieten'!$D$12/100)</f>
        <v>1104.6221254112045</v>
      </c>
      <c r="F16" s="73">
        <f t="shared" si="5"/>
        <v>8836.977003289636</v>
      </c>
      <c r="G16" s="73">
        <f t="shared" si="6"/>
        <v>118117.6023643233</v>
      </c>
      <c r="H16" s="73">
        <f>IF('Kaufen oder mieten'!$D$21&gt;G15,G15*(1+'Kaufen oder mieten'!$D$19/100),'Kaufen oder mieten'!$D$21)</f>
        <v>11550</v>
      </c>
      <c r="I16" s="73">
        <f>G15*'Kaufen oder mieten'!$D$19/100</f>
        <v>6174.6477316344435</v>
      </c>
      <c r="J16" s="73">
        <f t="shared" si="7"/>
        <v>5375.3522683655565</v>
      </c>
      <c r="K16" s="73">
        <f t="shared" si="1"/>
        <v>2713.022996710364</v>
      </c>
      <c r="L16" s="73">
        <f>L15*(1+'Kaufen oder mieten'!$D$13/100)</f>
        <v>223133.66933306336</v>
      </c>
      <c r="M16" s="73">
        <f t="shared" si="8"/>
        <v>105016.06696874005</v>
      </c>
      <c r="N16" s="73">
        <f t="shared" si="9"/>
        <v>114845.04631565358</v>
      </c>
      <c r="O16" s="73">
        <f>N15*'Kaufen oder mieten'!$D$22/100</f>
        <v>4339.088284230805</v>
      </c>
      <c r="P16" s="73">
        <f>'Kaufen oder mieten'!$D$24</f>
        <v>1602</v>
      </c>
      <c r="Q16" s="73">
        <f t="shared" si="10"/>
        <v>2737.0882842308047</v>
      </c>
      <c r="R16" s="73">
        <f>Q16*'Kaufen oder mieten'!$D$23/100</f>
        <v>684.272071057701</v>
      </c>
      <c r="S16" s="73">
        <f t="shared" si="11"/>
        <v>3654.8162131731037</v>
      </c>
      <c r="T16" s="73">
        <f t="shared" si="2"/>
        <v>-9828.979346913533</v>
      </c>
      <c r="U16" s="74"/>
      <c r="V16" s="74">
        <f t="shared" si="12"/>
        <v>2713.022996710364</v>
      </c>
      <c r="W16" s="74">
        <f t="shared" si="12"/>
        <v>2713.022996710364</v>
      </c>
      <c r="X16" s="74">
        <f t="shared" si="12"/>
        <v>2713.022996710364</v>
      </c>
      <c r="Y16" s="74">
        <f t="shared" si="12"/>
        <v>2713.022996710364</v>
      </c>
      <c r="Z16" s="74">
        <f t="shared" si="12"/>
        <v>2713.022996710364</v>
      </c>
      <c r="AA16" s="75"/>
    </row>
    <row r="17" spans="1:27" ht="12.75" outlineLevel="1">
      <c r="A17" s="71"/>
      <c r="B17" s="72"/>
      <c r="C17" s="73">
        <f t="shared" si="4"/>
        <v>12</v>
      </c>
      <c r="D17" s="73">
        <f>D16*(1+'Kaufen oder mieten'!$D$12/100)</f>
        <v>10041.01511998785</v>
      </c>
      <c r="E17" s="73">
        <f>E16*(1+'Kaufen oder mieten'!$D$12/100)</f>
        <v>1115.6683466653164</v>
      </c>
      <c r="F17" s="73">
        <f t="shared" si="5"/>
        <v>8925.346773322533</v>
      </c>
      <c r="G17" s="73">
        <f t="shared" si="6"/>
        <v>112473.48248253948</v>
      </c>
      <c r="H17" s="73">
        <f>IF('Kaufen oder mieten'!$D$21&gt;G16,G16*(1+'Kaufen oder mieten'!$D$19/100),'Kaufen oder mieten'!$D$21)</f>
        <v>11550</v>
      </c>
      <c r="I17" s="73">
        <f>G16*'Kaufen oder mieten'!$D$19/100</f>
        <v>5905.880118216166</v>
      </c>
      <c r="J17" s="73">
        <f t="shared" si="7"/>
        <v>5644.119881783834</v>
      </c>
      <c r="K17" s="73">
        <f t="shared" si="1"/>
        <v>2624.6532266774666</v>
      </c>
      <c r="L17" s="73">
        <f>L16*(1+'Kaufen oder mieten'!$D$13/100)</f>
        <v>225365.006026394</v>
      </c>
      <c r="M17" s="73">
        <f t="shared" si="8"/>
        <v>112891.52354385452</v>
      </c>
      <c r="N17" s="73">
        <f t="shared" si="9"/>
        <v>121315.55093180065</v>
      </c>
      <c r="O17" s="73">
        <f>N16*'Kaufen oder mieten'!$D$22/100</f>
        <v>4593.801852626143</v>
      </c>
      <c r="P17" s="73">
        <f>'Kaufen oder mieten'!$D$24</f>
        <v>1602</v>
      </c>
      <c r="Q17" s="73">
        <f t="shared" si="10"/>
        <v>2991.801852626143</v>
      </c>
      <c r="R17" s="73">
        <f>Q17*'Kaufen oder mieten'!$D$23/100</f>
        <v>747.9504631565356</v>
      </c>
      <c r="S17" s="73">
        <f t="shared" si="11"/>
        <v>3845.8513894696075</v>
      </c>
      <c r="T17" s="73">
        <f t="shared" si="2"/>
        <v>-8424.027387946131</v>
      </c>
      <c r="U17" s="74"/>
      <c r="V17" s="74">
        <f t="shared" si="12"/>
        <v>2624.6532266774666</v>
      </c>
      <c r="W17" s="74">
        <f t="shared" si="12"/>
        <v>2624.6532266774666</v>
      </c>
      <c r="X17" s="74">
        <f t="shared" si="12"/>
        <v>2624.6532266774666</v>
      </c>
      <c r="Y17" s="74">
        <f t="shared" si="12"/>
        <v>2624.6532266774666</v>
      </c>
      <c r="Z17" s="74">
        <f t="shared" si="12"/>
        <v>2624.6532266774666</v>
      </c>
      <c r="AA17" s="75"/>
    </row>
    <row r="18" spans="1:27" ht="12.75" outlineLevel="1">
      <c r="A18" s="71"/>
      <c r="B18" s="72"/>
      <c r="C18" s="73">
        <f t="shared" si="4"/>
        <v>13</v>
      </c>
      <c r="D18" s="73">
        <f>D17*(1+'Kaufen oder mieten'!$D$12/100)</f>
        <v>10141.425271187727</v>
      </c>
      <c r="E18" s="73">
        <f>E17*(1+'Kaufen oder mieten'!$D$12/100)</f>
        <v>1126.8250301319697</v>
      </c>
      <c r="F18" s="73">
        <f t="shared" si="5"/>
        <v>9014.600241055758</v>
      </c>
      <c r="G18" s="73">
        <f aca="true" t="shared" si="13" ref="G18:G23">G17-J18</f>
        <v>106547.15660666645</v>
      </c>
      <c r="H18" s="73">
        <f>IF('Kaufen oder mieten'!$D$21&gt;G17,G17*(1+'Kaufen oder mieten'!$D$19/100),'Kaufen oder mieten'!$D$21)</f>
        <v>11550</v>
      </c>
      <c r="I18" s="73">
        <f>G17*'Kaufen oder mieten'!$D$19/100</f>
        <v>5623.674124126974</v>
      </c>
      <c r="J18" s="73">
        <f t="shared" si="7"/>
        <v>5926.325875873026</v>
      </c>
      <c r="K18" s="73">
        <f t="shared" si="1"/>
        <v>2535.3997589442424</v>
      </c>
      <c r="L18" s="73">
        <f>L17*(1+'Kaufen oder mieten'!$D$13/100)</f>
        <v>227618.65608665792</v>
      </c>
      <c r="M18" s="73">
        <f t="shared" si="8"/>
        <v>121071.49947999147</v>
      </c>
      <c r="N18" s="73">
        <f t="shared" si="9"/>
        <v>127890.91721869892</v>
      </c>
      <c r="O18" s="73">
        <f>N17*'Kaufen oder mieten'!$D$22/100</f>
        <v>4852.622037272026</v>
      </c>
      <c r="P18" s="73">
        <f>'Kaufen oder mieten'!$D$24</f>
        <v>1602</v>
      </c>
      <c r="Q18" s="73">
        <f t="shared" si="10"/>
        <v>3250.6220372720263</v>
      </c>
      <c r="R18" s="73">
        <f>Q18*'Kaufen oder mieten'!$D$23/100</f>
        <v>812.6555093180065</v>
      </c>
      <c r="S18" s="73">
        <f t="shared" si="11"/>
        <v>4039.96652795402</v>
      </c>
      <c r="T18" s="73">
        <f t="shared" si="2"/>
        <v>-6819.417738707445</v>
      </c>
      <c r="U18" s="74"/>
      <c r="V18" s="74">
        <f t="shared" si="12"/>
        <v>2535.3997589442424</v>
      </c>
      <c r="W18" s="74">
        <f t="shared" si="12"/>
        <v>2535.3997589442424</v>
      </c>
      <c r="X18" s="74">
        <f t="shared" si="12"/>
        <v>2535.3997589442424</v>
      </c>
      <c r="Y18" s="74">
        <f t="shared" si="12"/>
        <v>2535.3997589442424</v>
      </c>
      <c r="Z18" s="74">
        <f t="shared" si="12"/>
        <v>2535.3997589442424</v>
      </c>
      <c r="AA18" s="75"/>
    </row>
    <row r="19" spans="1:27" ht="12.75" outlineLevel="1">
      <c r="A19" s="71"/>
      <c r="B19" s="72"/>
      <c r="C19" s="73">
        <f t="shared" si="4"/>
        <v>14</v>
      </c>
      <c r="D19" s="73">
        <f>D18*(1+'Kaufen oder mieten'!$D$12/100)</f>
        <v>10242.839523899604</v>
      </c>
      <c r="E19" s="73">
        <f>E18*(1+'Kaufen oder mieten'!$D$12/100)</f>
        <v>1138.0932804332895</v>
      </c>
      <c r="F19" s="73">
        <f t="shared" si="5"/>
        <v>9104.746243466314</v>
      </c>
      <c r="G19" s="73">
        <f t="shared" si="13"/>
        <v>100324.51443699977</v>
      </c>
      <c r="H19" s="73">
        <f>IF('Kaufen oder mieten'!$D$21&gt;G18,G18*(1+'Kaufen oder mieten'!$D$19/100),'Kaufen oder mieten'!$D$21)</f>
        <v>11550</v>
      </c>
      <c r="I19" s="73">
        <f>G18*'Kaufen oder mieten'!$D$19/100</f>
        <v>5327.357830333323</v>
      </c>
      <c r="J19" s="73">
        <f t="shared" si="7"/>
        <v>6222.642169666677</v>
      </c>
      <c r="K19" s="73">
        <f t="shared" si="1"/>
        <v>2445.253756533686</v>
      </c>
      <c r="L19" s="73">
        <f>L18*(1+'Kaufen oder mieten'!$D$13/100)</f>
        <v>229894.8426475245</v>
      </c>
      <c r="M19" s="73">
        <f t="shared" si="8"/>
        <v>129570.32821052472</v>
      </c>
      <c r="N19" s="73">
        <f t="shared" si="9"/>
        <v>134573.39849179357</v>
      </c>
      <c r="O19" s="73">
        <f>N18*'Kaufen oder mieten'!$D$22/100</f>
        <v>5115.636688747956</v>
      </c>
      <c r="P19" s="73">
        <f>'Kaufen oder mieten'!$D$24</f>
        <v>1602</v>
      </c>
      <c r="Q19" s="73">
        <f t="shared" si="10"/>
        <v>3513.636688747956</v>
      </c>
      <c r="R19" s="73">
        <f>Q19*'Kaufen oder mieten'!$D$23/100</f>
        <v>878.409172186989</v>
      </c>
      <c r="S19" s="73">
        <f t="shared" si="11"/>
        <v>4237.227516560967</v>
      </c>
      <c r="T19" s="73">
        <f t="shared" si="2"/>
        <v>-5003.070281268854</v>
      </c>
      <c r="U19" s="74"/>
      <c r="V19" s="74">
        <f t="shared" si="12"/>
        <v>2445.253756533686</v>
      </c>
      <c r="W19" s="74">
        <f t="shared" si="12"/>
        <v>2445.253756533686</v>
      </c>
      <c r="X19" s="74">
        <f t="shared" si="12"/>
        <v>2445.253756533686</v>
      </c>
      <c r="Y19" s="74">
        <f t="shared" si="12"/>
        <v>2445.253756533686</v>
      </c>
      <c r="Z19" s="74">
        <f t="shared" si="12"/>
        <v>2445.253756533686</v>
      </c>
      <c r="AA19" s="75"/>
    </row>
    <row r="20" spans="1:27" ht="12.75">
      <c r="A20" s="71"/>
      <c r="B20" s="72"/>
      <c r="C20" s="73">
        <f t="shared" si="4"/>
        <v>15</v>
      </c>
      <c r="D20" s="73">
        <f>D19*(1+'Kaufen oder mieten'!$D$12/100)</f>
        <v>10345.2679191386</v>
      </c>
      <c r="E20" s="73">
        <f>E19*(1+'Kaufen oder mieten'!$D$12/100)</f>
        <v>1149.4742132376223</v>
      </c>
      <c r="F20" s="73">
        <f t="shared" si="5"/>
        <v>9195.793705900978</v>
      </c>
      <c r="G20" s="73">
        <f t="shared" si="13"/>
        <v>93790.74015884976</v>
      </c>
      <c r="H20" s="73">
        <f>IF('Kaufen oder mieten'!$D$21&gt;G19,G19*(1+'Kaufen oder mieten'!$D$19/100),'Kaufen oder mieten'!$D$21)</f>
        <v>11550</v>
      </c>
      <c r="I20" s="73">
        <f>G19*'Kaufen oder mieten'!$D$19/100</f>
        <v>5016.225721849989</v>
      </c>
      <c r="J20" s="73">
        <f t="shared" si="7"/>
        <v>6533.774278150011</v>
      </c>
      <c r="K20" s="73">
        <f t="shared" si="1"/>
        <v>2354.2062940990218</v>
      </c>
      <c r="L20" s="73">
        <f>L19*(1+'Kaufen oder mieten'!$D$13/100)</f>
        <v>232193.79107399975</v>
      </c>
      <c r="M20" s="73">
        <f t="shared" si="8"/>
        <v>138403.05091514997</v>
      </c>
      <c r="N20" s="73">
        <f t="shared" si="9"/>
        <v>141365.3067406464</v>
      </c>
      <c r="O20" s="73">
        <f>N19*'Kaufen oder mieten'!$D$22/100</f>
        <v>5382.935939671743</v>
      </c>
      <c r="P20" s="73">
        <f>'Kaufen oder mieten'!$D$24</f>
        <v>1602</v>
      </c>
      <c r="Q20" s="73">
        <f t="shared" si="10"/>
        <v>3780.9359396717427</v>
      </c>
      <c r="R20" s="73">
        <f>Q20*'Kaufen oder mieten'!$D$23/100</f>
        <v>945.2339849179357</v>
      </c>
      <c r="S20" s="73">
        <f t="shared" si="11"/>
        <v>4437.7019547538075</v>
      </c>
      <c r="T20" s="73">
        <f t="shared" si="2"/>
        <v>-2962.255825496424</v>
      </c>
      <c r="U20" s="74"/>
      <c r="V20" s="74">
        <f>$K20-M20</f>
        <v>-136048.84462105096</v>
      </c>
      <c r="W20" s="74">
        <f t="shared" si="12"/>
        <v>2354.2062940990218</v>
      </c>
      <c r="X20" s="74">
        <f t="shared" si="12"/>
        <v>2354.2062940990218</v>
      </c>
      <c r="Y20" s="74">
        <f t="shared" si="12"/>
        <v>2354.2062940990218</v>
      </c>
      <c r="Z20" s="74">
        <f t="shared" si="12"/>
        <v>2354.2062940990218</v>
      </c>
      <c r="AA20" s="75"/>
    </row>
    <row r="21" spans="1:27" ht="12.75" outlineLevel="1">
      <c r="A21" s="71"/>
      <c r="B21" s="72"/>
      <c r="C21" s="73">
        <f t="shared" si="4"/>
        <v>16</v>
      </c>
      <c r="D21" s="73">
        <f>D20*(1+'Kaufen oder mieten'!$D$12/100)</f>
        <v>10448.720598329986</v>
      </c>
      <c r="E21" s="73">
        <f>E20*(1+'Kaufen oder mieten'!$D$12/100)</f>
        <v>1160.9689553699984</v>
      </c>
      <c r="F21" s="73">
        <f t="shared" si="5"/>
        <v>9287.751642959987</v>
      </c>
      <c r="G21" s="73">
        <f t="shared" si="13"/>
        <v>86930.27716679225</v>
      </c>
      <c r="H21" s="73">
        <f>IF('Kaufen oder mieten'!$D$21&gt;G20,G20*(1+'Kaufen oder mieten'!$D$19/100),'Kaufen oder mieten'!$D$21)</f>
        <v>11550</v>
      </c>
      <c r="I21" s="73">
        <f>G20*'Kaufen oder mieten'!$D$19/100</f>
        <v>4689.537007942487</v>
      </c>
      <c r="J21" s="73">
        <f t="shared" si="7"/>
        <v>6860.462992057513</v>
      </c>
      <c r="K21" s="73">
        <f t="shared" si="1"/>
        <v>2262.2483570400127</v>
      </c>
      <c r="L21" s="73">
        <f>L20*(1+'Kaufen oder mieten'!$D$13/100)</f>
        <v>234515.72898473975</v>
      </c>
      <c r="M21" s="73">
        <f t="shared" si="8"/>
        <v>147585.4518179475</v>
      </c>
      <c r="N21" s="73">
        <f aca="true" t="shared" si="14" ref="N21:N27">N20+S21+K21</f>
        <v>148269.0142999058</v>
      </c>
      <c r="O21" s="73">
        <f>N20*'Kaufen oder mieten'!$D$22/100</f>
        <v>5654.612269625856</v>
      </c>
      <c r="P21" s="73">
        <f>'Kaufen oder mieten'!$D$24</f>
        <v>1602</v>
      </c>
      <c r="Q21" s="73">
        <f aca="true" t="shared" si="15" ref="Q21:Q27">IF(P21&gt;O21,0,O21-P21)</f>
        <v>4052.6122696258562</v>
      </c>
      <c r="R21" s="73">
        <f>Q21*'Kaufen oder mieten'!$D$23/100</f>
        <v>1013.1530674064641</v>
      </c>
      <c r="S21" s="73">
        <f aca="true" t="shared" si="16" ref="S21:S27">O21-R21</f>
        <v>4641.459202219392</v>
      </c>
      <c r="T21" s="73">
        <f t="shared" si="2"/>
        <v>-683.5624819583027</v>
      </c>
      <c r="U21" s="74"/>
      <c r="V21" s="74"/>
      <c r="W21" s="74">
        <f t="shared" si="12"/>
        <v>2262.2483570400127</v>
      </c>
      <c r="X21" s="74">
        <f t="shared" si="12"/>
        <v>2262.2483570400127</v>
      </c>
      <c r="Y21" s="74">
        <f t="shared" si="12"/>
        <v>2262.2483570400127</v>
      </c>
      <c r="Z21" s="74">
        <f t="shared" si="12"/>
        <v>2262.2483570400127</v>
      </c>
      <c r="AA21" s="75"/>
    </row>
    <row r="22" spans="1:27" ht="12.75" outlineLevel="1">
      <c r="A22" s="71"/>
      <c r="B22" s="72"/>
      <c r="C22" s="73">
        <f t="shared" si="4"/>
        <v>17</v>
      </c>
      <c r="D22" s="73">
        <f>D21*(1+'Kaufen oder mieten'!$D$12/100)</f>
        <v>10553.207804313286</v>
      </c>
      <c r="E22" s="73">
        <f>E21*(1+'Kaufen oder mieten'!$D$12/100)</f>
        <v>1172.5786449236984</v>
      </c>
      <c r="F22" s="73">
        <f t="shared" si="5"/>
        <v>9380.629159389588</v>
      </c>
      <c r="G22" s="73">
        <f t="shared" si="13"/>
        <v>79726.79102513187</v>
      </c>
      <c r="H22" s="73">
        <f>IF('Kaufen oder mieten'!$D$21&gt;G21,G21*(1+'Kaufen oder mieten'!$D$19/100),'Kaufen oder mieten'!$D$21)</f>
        <v>11550</v>
      </c>
      <c r="I22" s="73">
        <f>G21*'Kaufen oder mieten'!$D$19/100</f>
        <v>4346.513858339613</v>
      </c>
      <c r="J22" s="73">
        <f t="shared" si="7"/>
        <v>7203.486141660387</v>
      </c>
      <c r="K22" s="73">
        <f t="shared" si="1"/>
        <v>2169.3708406104124</v>
      </c>
      <c r="L22" s="73">
        <f>L21*(1+'Kaufen oder mieten'!$D$13/100)</f>
        <v>236860.88627458716</v>
      </c>
      <c r="M22" s="73">
        <f t="shared" si="8"/>
        <v>157134.0952494553</v>
      </c>
      <c r="N22" s="73">
        <f t="shared" si="14"/>
        <v>155286.95556951337</v>
      </c>
      <c r="O22" s="73">
        <f>N21*'Kaufen oder mieten'!$D$22/100</f>
        <v>5930.760571996232</v>
      </c>
      <c r="P22" s="73">
        <f>'Kaufen oder mieten'!$D$24</f>
        <v>1602</v>
      </c>
      <c r="Q22" s="73">
        <f t="shared" si="15"/>
        <v>4328.760571996232</v>
      </c>
      <c r="R22" s="73">
        <f>Q22*'Kaufen oder mieten'!$D$23/100</f>
        <v>1082.190142999058</v>
      </c>
      <c r="S22" s="73">
        <f t="shared" si="16"/>
        <v>4848.5704289971745</v>
      </c>
      <c r="T22" s="73">
        <f t="shared" si="2"/>
        <v>1847.1396799419308</v>
      </c>
      <c r="U22" s="74"/>
      <c r="V22" s="74"/>
      <c r="W22" s="74">
        <f t="shared" si="12"/>
        <v>2169.3708406104124</v>
      </c>
      <c r="X22" s="74">
        <f t="shared" si="12"/>
        <v>2169.3708406104124</v>
      </c>
      <c r="Y22" s="74">
        <f t="shared" si="12"/>
        <v>2169.3708406104124</v>
      </c>
      <c r="Z22" s="74">
        <f t="shared" si="12"/>
        <v>2169.3708406104124</v>
      </c>
      <c r="AA22" s="75"/>
    </row>
    <row r="23" spans="1:27" ht="12.75" outlineLevel="1">
      <c r="A23" s="71"/>
      <c r="B23" s="72"/>
      <c r="C23" s="73">
        <f>C22+1</f>
        <v>18</v>
      </c>
      <c r="D23" s="73">
        <f>D22*(1+'Kaufen oder mieten'!$D$12/100)</f>
        <v>10658.739882356418</v>
      </c>
      <c r="E23" s="73">
        <f>E22*(1+'Kaufen oder mieten'!$D$12/100)</f>
        <v>1184.3044313729354</v>
      </c>
      <c r="F23" s="73">
        <f t="shared" si="5"/>
        <v>9474.435450983483</v>
      </c>
      <c r="G23" s="73">
        <f t="shared" si="13"/>
        <v>72163.13057638846</v>
      </c>
      <c r="H23" s="73">
        <f>IF('Kaufen oder mieten'!$D$21&gt;G22,G22*(1+'Kaufen oder mieten'!$D$19/100),'Kaufen oder mieten'!$D$21)</f>
        <v>11550</v>
      </c>
      <c r="I23" s="73">
        <f>G22*'Kaufen oder mieten'!$D$19/100</f>
        <v>3986.3395512565935</v>
      </c>
      <c r="J23" s="73">
        <f t="shared" si="7"/>
        <v>7563.660448743407</v>
      </c>
      <c r="K23" s="73">
        <f t="shared" si="1"/>
        <v>2075.564549016517</v>
      </c>
      <c r="L23" s="73">
        <f>L22*(1+'Kaufen oder mieten'!$D$13/100)</f>
        <v>239229.49513733303</v>
      </c>
      <c r="M23" s="73">
        <f t="shared" si="8"/>
        <v>167066.36456094455</v>
      </c>
      <c r="N23" s="73">
        <f t="shared" si="14"/>
        <v>162421.6287856153</v>
      </c>
      <c r="O23" s="73">
        <f>N22*'Kaufen oder mieten'!$D$22/100</f>
        <v>6211.478222780535</v>
      </c>
      <c r="P23" s="73">
        <f>'Kaufen oder mieten'!$D$24</f>
        <v>1602</v>
      </c>
      <c r="Q23" s="73">
        <f t="shared" si="15"/>
        <v>4609.478222780535</v>
      </c>
      <c r="R23" s="73">
        <f>Q23*'Kaufen oder mieten'!$D$23/100</f>
        <v>1152.3695556951338</v>
      </c>
      <c r="S23" s="73">
        <f t="shared" si="16"/>
        <v>5059.108667085402</v>
      </c>
      <c r="T23" s="73">
        <f t="shared" si="2"/>
        <v>4644.73577532926</v>
      </c>
      <c r="U23" s="74"/>
      <c r="V23" s="74"/>
      <c r="W23" s="74">
        <f t="shared" si="12"/>
        <v>2075.564549016517</v>
      </c>
      <c r="X23" s="74">
        <f t="shared" si="12"/>
        <v>2075.564549016517</v>
      </c>
      <c r="Y23" s="74">
        <f t="shared" si="12"/>
        <v>2075.564549016517</v>
      </c>
      <c r="Z23" s="74">
        <f t="shared" si="12"/>
        <v>2075.564549016517</v>
      </c>
      <c r="AA23" s="75"/>
    </row>
    <row r="24" spans="1:27" ht="12.75" outlineLevel="1">
      <c r="A24" s="71"/>
      <c r="B24" s="72"/>
      <c r="C24" s="73">
        <f t="shared" si="4"/>
        <v>19</v>
      </c>
      <c r="D24" s="73">
        <f>D23*(1+'Kaufen oder mieten'!$D$12/100)</f>
        <v>10765.327281179982</v>
      </c>
      <c r="E24" s="73">
        <f>E23*(1+'Kaufen oder mieten'!$D$12/100)</f>
        <v>1196.1474756866646</v>
      </c>
      <c r="F24" s="73">
        <f t="shared" si="5"/>
        <v>9569.179805493317</v>
      </c>
      <c r="G24" s="73">
        <f>G23-J24</f>
        <v>64221.287105207884</v>
      </c>
      <c r="H24" s="73">
        <f>IF('Kaufen oder mieten'!$D$21&gt;G23,G23*(1+'Kaufen oder mieten'!$D$19/100),'Kaufen oder mieten'!$D$21)</f>
        <v>11550</v>
      </c>
      <c r="I24" s="73">
        <f>G23*'Kaufen oder mieten'!$D$19/100</f>
        <v>3608.156528819423</v>
      </c>
      <c r="J24" s="73">
        <f t="shared" si="7"/>
        <v>7941.843471180577</v>
      </c>
      <c r="K24" s="73">
        <f t="shared" si="1"/>
        <v>1980.820194506683</v>
      </c>
      <c r="L24" s="73">
        <f>L23*(1+'Kaufen oder mieten'!$D$13/100)</f>
        <v>241621.79008870636</v>
      </c>
      <c r="M24" s="73">
        <f t="shared" si="8"/>
        <v>177400.50298349847</v>
      </c>
      <c r="N24" s="73">
        <f t="shared" si="14"/>
        <v>169675.59784369043</v>
      </c>
      <c r="O24" s="73">
        <f>N23*'Kaufen oder mieten'!$D$22/100</f>
        <v>6496.865151424612</v>
      </c>
      <c r="P24" s="73">
        <f>'Kaufen oder mieten'!$D$24</f>
        <v>1602</v>
      </c>
      <c r="Q24" s="73">
        <f t="shared" si="15"/>
        <v>4894.865151424612</v>
      </c>
      <c r="R24" s="73">
        <f>Q24*'Kaufen oder mieten'!$D$23/100</f>
        <v>1223.716287856153</v>
      </c>
      <c r="S24" s="73">
        <f t="shared" si="16"/>
        <v>5273.148863568459</v>
      </c>
      <c r="T24" s="73">
        <f t="shared" si="2"/>
        <v>7724.905139808048</v>
      </c>
      <c r="U24" s="74"/>
      <c r="V24" s="74"/>
      <c r="W24" s="74">
        <f t="shared" si="12"/>
        <v>1980.820194506683</v>
      </c>
      <c r="X24" s="74">
        <f t="shared" si="12"/>
        <v>1980.820194506683</v>
      </c>
      <c r="Y24" s="74">
        <f t="shared" si="12"/>
        <v>1980.820194506683</v>
      </c>
      <c r="Z24" s="74">
        <f t="shared" si="12"/>
        <v>1980.820194506683</v>
      </c>
      <c r="AA24" s="75"/>
    </row>
    <row r="25" spans="1:27" ht="12.75">
      <c r="A25" s="71"/>
      <c r="B25" s="72"/>
      <c r="C25" s="73">
        <f t="shared" si="4"/>
        <v>20</v>
      </c>
      <c r="D25" s="73">
        <f>D24*(1+'Kaufen oder mieten'!$D$12/100)</f>
        <v>10872.980553991782</v>
      </c>
      <c r="E25" s="73">
        <f>E24*(1+'Kaufen oder mieten'!$D$12/100)</f>
        <v>1208.1089504435313</v>
      </c>
      <c r="F25" s="73">
        <f t="shared" si="5"/>
        <v>9664.87160354825</v>
      </c>
      <c r="G25" s="73">
        <f>G24-J25</f>
        <v>55882.35146046828</v>
      </c>
      <c r="H25" s="73">
        <f>IF('Kaufen oder mieten'!$D$21&gt;G24,G24*(1+'Kaufen oder mieten'!$D$19/100),'Kaufen oder mieten'!$D$21)</f>
        <v>11550</v>
      </c>
      <c r="I25" s="73">
        <f>G24*'Kaufen oder mieten'!$D$19/100</f>
        <v>3211.0643552603947</v>
      </c>
      <c r="J25" s="73">
        <f t="shared" si="7"/>
        <v>8338.935644739606</v>
      </c>
      <c r="K25" s="73">
        <f t="shared" si="1"/>
        <v>1885.1283964517497</v>
      </c>
      <c r="L25" s="73">
        <f>L24*(1+'Kaufen oder mieten'!$D$13/100)</f>
        <v>244038.00798959343</v>
      </c>
      <c r="M25" s="73">
        <f t="shared" si="8"/>
        <v>188155.65652912515</v>
      </c>
      <c r="N25" s="73">
        <f t="shared" si="14"/>
        <v>177051.4941754529</v>
      </c>
      <c r="O25" s="73">
        <f>N24*'Kaufen oder mieten'!$D$22/100</f>
        <v>6787.023913747617</v>
      </c>
      <c r="P25" s="73">
        <f>'Kaufen oder mieten'!$D$24</f>
        <v>1602</v>
      </c>
      <c r="Q25" s="73">
        <f t="shared" si="15"/>
        <v>5185.023913747617</v>
      </c>
      <c r="R25" s="73">
        <f>Q25*'Kaufen oder mieten'!$D$23/100</f>
        <v>1296.2559784369043</v>
      </c>
      <c r="S25" s="73">
        <f t="shared" si="16"/>
        <v>5490.767935310713</v>
      </c>
      <c r="T25" s="73">
        <f t="shared" si="2"/>
        <v>11104.162353672233</v>
      </c>
      <c r="U25" s="74"/>
      <c r="V25" s="74"/>
      <c r="W25" s="74">
        <f>$K25-M25</f>
        <v>-186270.5281326734</v>
      </c>
      <c r="X25" s="74">
        <f aca="true" t="shared" si="17" ref="X25:Z44">$K25</f>
        <v>1885.1283964517497</v>
      </c>
      <c r="Y25" s="74">
        <f t="shared" si="17"/>
        <v>1885.1283964517497</v>
      </c>
      <c r="Z25" s="74">
        <f t="shared" si="17"/>
        <v>1885.1283964517497</v>
      </c>
      <c r="AA25" s="75"/>
    </row>
    <row r="26" spans="1:27" ht="12.75" outlineLevel="1">
      <c r="A26" s="71"/>
      <c r="B26" s="72"/>
      <c r="C26" s="73">
        <f t="shared" si="4"/>
        <v>21</v>
      </c>
      <c r="D26" s="73">
        <f>D25*(1+'Kaufen oder mieten'!$D$12/100)</f>
        <v>10981.7103595317</v>
      </c>
      <c r="E26" s="73">
        <f>E25*(1+'Kaufen oder mieten'!$D$12/100)</f>
        <v>1220.1900399479666</v>
      </c>
      <c r="F26" s="73">
        <f t="shared" si="5"/>
        <v>9761.520319583733</v>
      </c>
      <c r="G26" s="73">
        <f>G25-J26</f>
        <v>47126.469033491696</v>
      </c>
      <c r="H26" s="73">
        <f>IF('Kaufen oder mieten'!$D$21&gt;G25,G25*(1+'Kaufen oder mieten'!$D$19/100),'Kaufen oder mieten'!$D$21)</f>
        <v>11550</v>
      </c>
      <c r="I26" s="73">
        <f>G25*'Kaufen oder mieten'!$D$19/100</f>
        <v>2794.117573023414</v>
      </c>
      <c r="J26" s="73">
        <f t="shared" si="7"/>
        <v>8755.882426976586</v>
      </c>
      <c r="K26" s="73">
        <f t="shared" si="1"/>
        <v>1788.479680416267</v>
      </c>
      <c r="L26" s="73">
        <f>L25*(1+'Kaufen oder mieten'!$D$13/100)</f>
        <v>246478.38806948936</v>
      </c>
      <c r="M26" s="73">
        <f t="shared" si="8"/>
        <v>199351.91903599765</v>
      </c>
      <c r="N26" s="73">
        <f t="shared" si="14"/>
        <v>184552.01868113276</v>
      </c>
      <c r="O26" s="73">
        <f>N25*'Kaufen oder mieten'!$D$22/100</f>
        <v>7082.059767018117</v>
      </c>
      <c r="P26" s="73">
        <f>'Kaufen oder mieten'!$D$24</f>
        <v>1602</v>
      </c>
      <c r="Q26" s="73">
        <f t="shared" si="15"/>
        <v>5480.059767018117</v>
      </c>
      <c r="R26" s="73">
        <f>Q26*'Kaufen oder mieten'!$D$23/100</f>
        <v>1370.0149417545292</v>
      </c>
      <c r="S26" s="73">
        <f t="shared" si="16"/>
        <v>5712.044825263588</v>
      </c>
      <c r="T26" s="73">
        <f t="shared" si="2"/>
        <v>14799.90035486489</v>
      </c>
      <c r="U26" s="74"/>
      <c r="V26" s="74"/>
      <c r="W26" s="74"/>
      <c r="X26" s="74">
        <f t="shared" si="17"/>
        <v>1788.479680416267</v>
      </c>
      <c r="Y26" s="74">
        <f t="shared" si="17"/>
        <v>1788.479680416267</v>
      </c>
      <c r="Z26" s="74">
        <f t="shared" si="17"/>
        <v>1788.479680416267</v>
      </c>
      <c r="AA26" s="75"/>
    </row>
    <row r="27" spans="1:27" ht="12.75" outlineLevel="1">
      <c r="A27" s="71"/>
      <c r="B27" s="72"/>
      <c r="C27" s="73">
        <f t="shared" si="4"/>
        <v>22</v>
      </c>
      <c r="D27" s="73">
        <f>D26*(1+'Kaufen oder mieten'!$D$12/100)</f>
        <v>11091.527463127017</v>
      </c>
      <c r="E27" s="73">
        <f>E26*(1+'Kaufen oder mieten'!$D$12/100)</f>
        <v>1232.3919403474463</v>
      </c>
      <c r="F27" s="73">
        <f t="shared" si="5"/>
        <v>9859.13552277957</v>
      </c>
      <c r="G27" s="73">
        <f>G26-J27</f>
        <v>37932.79248516628</v>
      </c>
      <c r="H27" s="73">
        <f>IF('Kaufen oder mieten'!$D$21&gt;G26,G26*(1+'Kaufen oder mieten'!$D$19/100),'Kaufen oder mieten'!$D$21)</f>
        <v>11550</v>
      </c>
      <c r="I27" s="73">
        <f>G26*'Kaufen oder mieten'!$D$19/100</f>
        <v>2356.3234516745847</v>
      </c>
      <c r="J27" s="73">
        <f t="shared" si="7"/>
        <v>9193.676548325415</v>
      </c>
      <c r="K27" s="73">
        <f t="shared" si="1"/>
        <v>1690.8644772204298</v>
      </c>
      <c r="L27" s="73">
        <f>L26*(1+'Kaufen oder mieten'!$D$13/100)</f>
        <v>248943.17195018425</v>
      </c>
      <c r="M27" s="73">
        <f t="shared" si="8"/>
        <v>211010.37946501796</v>
      </c>
      <c r="N27" s="73">
        <f t="shared" si="14"/>
        <v>192179.94371878717</v>
      </c>
      <c r="O27" s="73">
        <f>N26*'Kaufen oder mieten'!$D$22/100</f>
        <v>7382.080747245311</v>
      </c>
      <c r="P27" s="73">
        <f>'Kaufen oder mieten'!$D$24</f>
        <v>1602</v>
      </c>
      <c r="Q27" s="73">
        <f t="shared" si="15"/>
        <v>5780.080747245311</v>
      </c>
      <c r="R27" s="73">
        <f>Q27*'Kaufen oder mieten'!$D$23/100</f>
        <v>1445.0201868113277</v>
      </c>
      <c r="S27" s="73">
        <f t="shared" si="16"/>
        <v>5937.0605604339835</v>
      </c>
      <c r="T27" s="73">
        <f t="shared" si="2"/>
        <v>18830.435746230796</v>
      </c>
      <c r="U27" s="74"/>
      <c r="V27" s="74"/>
      <c r="W27" s="74"/>
      <c r="X27" s="74">
        <f t="shared" si="17"/>
        <v>1690.8644772204298</v>
      </c>
      <c r="Y27" s="74">
        <f t="shared" si="17"/>
        <v>1690.8644772204298</v>
      </c>
      <c r="Z27" s="74">
        <f t="shared" si="17"/>
        <v>1690.8644772204298</v>
      </c>
      <c r="AA27" s="75"/>
    </row>
    <row r="28" spans="1:27" ht="12.75" outlineLevel="1">
      <c r="A28" s="71"/>
      <c r="B28" s="72"/>
      <c r="C28" s="73">
        <f aca="true" t="shared" si="18" ref="C28:C45">C27+1</f>
        <v>23</v>
      </c>
      <c r="D28" s="73">
        <f>D27*(1+'Kaufen oder mieten'!$D$12/100)</f>
        <v>11202.442737758287</v>
      </c>
      <c r="E28" s="73">
        <f>E27*(1+'Kaufen oder mieten'!$D$12/100)</f>
        <v>1244.7158597509208</v>
      </c>
      <c r="F28" s="73">
        <f aca="true" t="shared" si="19" ref="F28:F45">D28-E28</f>
        <v>9957.726878007366</v>
      </c>
      <c r="G28" s="73">
        <f aca="true" t="shared" si="20" ref="G28:G45">G27-J28</f>
        <v>28279.432109424597</v>
      </c>
      <c r="H28" s="73">
        <f>IF('Kaufen oder mieten'!$D$21&gt;G27,G27*(1+'Kaufen oder mieten'!$D$19/100),'Kaufen oder mieten'!$D$21)</f>
        <v>11550</v>
      </c>
      <c r="I28" s="73">
        <f>G27*'Kaufen oder mieten'!$D$19/100</f>
        <v>1896.6396242583141</v>
      </c>
      <c r="J28" s="73">
        <f t="shared" si="7"/>
        <v>9653.360375741686</v>
      </c>
      <c r="K28" s="73">
        <f t="shared" si="1"/>
        <v>1592.2731219926336</v>
      </c>
      <c r="L28" s="73">
        <f>L27*(1+'Kaufen oder mieten'!$D$13/100)</f>
        <v>251432.6036696861</v>
      </c>
      <c r="M28" s="73">
        <f aca="true" t="shared" si="21" ref="M28:M45">L28-G28</f>
        <v>223153.17156026151</v>
      </c>
      <c r="N28" s="73">
        <f aca="true" t="shared" si="22" ref="N28:N45">N27+S28+K28</f>
        <v>199938.1151523434</v>
      </c>
      <c r="O28" s="73">
        <f>N27*'Kaufen oder mieten'!$D$22/100</f>
        <v>7687.197748751487</v>
      </c>
      <c r="P28" s="73">
        <f>'Kaufen oder mieten'!$D$24</f>
        <v>1602</v>
      </c>
      <c r="Q28" s="73">
        <f aca="true" t="shared" si="23" ref="Q28:Q45">IF(P28&gt;O28,0,O28-P28)</f>
        <v>6085.197748751487</v>
      </c>
      <c r="R28" s="73">
        <f>Q28*'Kaufen oder mieten'!$D$23/100</f>
        <v>1521.2994371878717</v>
      </c>
      <c r="S28" s="73">
        <f aca="true" t="shared" si="24" ref="S28:S45">O28-R28</f>
        <v>6165.898311563615</v>
      </c>
      <c r="T28" s="73">
        <f aca="true" t="shared" si="25" ref="T28:T45">M28-N28</f>
        <v>23215.056407918106</v>
      </c>
      <c r="U28" s="74"/>
      <c r="V28" s="74"/>
      <c r="W28" s="74"/>
      <c r="X28" s="74">
        <f t="shared" si="17"/>
        <v>1592.2731219926336</v>
      </c>
      <c r="Y28" s="74">
        <f t="shared" si="17"/>
        <v>1592.2731219926336</v>
      </c>
      <c r="Z28" s="74">
        <f t="shared" si="17"/>
        <v>1592.2731219926336</v>
      </c>
      <c r="AA28" s="75"/>
    </row>
    <row r="29" spans="1:27" ht="12.75" outlineLevel="1">
      <c r="A29" s="71"/>
      <c r="B29" s="72"/>
      <c r="C29" s="73">
        <f t="shared" si="18"/>
        <v>24</v>
      </c>
      <c r="D29" s="73">
        <f>D28*(1+'Kaufen oder mieten'!$D$12/100)</f>
        <v>11314.46716513587</v>
      </c>
      <c r="E29" s="73">
        <f>E28*(1+'Kaufen oder mieten'!$D$12/100)</f>
        <v>1257.1630183484301</v>
      </c>
      <c r="F29" s="73">
        <f t="shared" si="19"/>
        <v>10057.30414678744</v>
      </c>
      <c r="G29" s="73">
        <f t="shared" si="20"/>
        <v>18143.403714895827</v>
      </c>
      <c r="H29" s="73">
        <f>IF('Kaufen oder mieten'!$D$21&gt;G28,G28*(1+'Kaufen oder mieten'!$D$19/100),'Kaufen oder mieten'!$D$21)</f>
        <v>11550</v>
      </c>
      <c r="I29" s="73">
        <f>G28*'Kaufen oder mieten'!$D$19/100</f>
        <v>1413.97160547123</v>
      </c>
      <c r="J29" s="73">
        <f t="shared" si="7"/>
        <v>10136.02839452877</v>
      </c>
      <c r="K29" s="73">
        <f t="shared" si="1"/>
        <v>1492.695853212561</v>
      </c>
      <c r="L29" s="73">
        <f>L28*(1+'Kaufen oder mieten'!$D$13/100)</f>
        <v>253946.92970638297</v>
      </c>
      <c r="M29" s="73">
        <f t="shared" si="21"/>
        <v>235803.52599148714</v>
      </c>
      <c r="N29" s="73">
        <f t="shared" si="22"/>
        <v>207829.45446012626</v>
      </c>
      <c r="O29" s="73">
        <f>N28*'Kaufen oder mieten'!$D$22/100</f>
        <v>7997.524606093736</v>
      </c>
      <c r="P29" s="73">
        <f>'Kaufen oder mieten'!$D$24</f>
        <v>1602</v>
      </c>
      <c r="Q29" s="73">
        <f t="shared" si="23"/>
        <v>6395.524606093736</v>
      </c>
      <c r="R29" s="73">
        <f>Q29*'Kaufen oder mieten'!$D$23/100</f>
        <v>1598.881151523434</v>
      </c>
      <c r="S29" s="73">
        <f t="shared" si="24"/>
        <v>6398.643454570302</v>
      </c>
      <c r="T29" s="73">
        <f t="shared" si="25"/>
        <v>27974.07153136088</v>
      </c>
      <c r="U29" s="74"/>
      <c r="V29" s="74"/>
      <c r="W29" s="74"/>
      <c r="X29" s="74">
        <f t="shared" si="17"/>
        <v>1492.695853212561</v>
      </c>
      <c r="Y29" s="74">
        <f t="shared" si="17"/>
        <v>1492.695853212561</v>
      </c>
      <c r="Z29" s="74">
        <f t="shared" si="17"/>
        <v>1492.695853212561</v>
      </c>
      <c r="AA29" s="75"/>
    </row>
    <row r="30" spans="1:27" ht="12.75">
      <c r="A30" s="71"/>
      <c r="B30" s="72"/>
      <c r="C30" s="73">
        <f t="shared" si="18"/>
        <v>25</v>
      </c>
      <c r="D30" s="73">
        <f>D29*(1+'Kaufen oder mieten'!$D$12/100)</f>
        <v>11427.611836787228</v>
      </c>
      <c r="E30" s="73">
        <f>E29*(1+'Kaufen oder mieten'!$D$12/100)</f>
        <v>1269.7346485319144</v>
      </c>
      <c r="F30" s="73">
        <f t="shared" si="19"/>
        <v>10157.877188255314</v>
      </c>
      <c r="G30" s="73">
        <f t="shared" si="20"/>
        <v>7500.573900640618</v>
      </c>
      <c r="H30" s="73">
        <f>IF('Kaufen oder mieten'!$D$21&gt;G29,G29*(1+'Kaufen oder mieten'!$D$19/100),'Kaufen oder mieten'!$D$21)</f>
        <v>11550</v>
      </c>
      <c r="I30" s="73">
        <f>G29*'Kaufen oder mieten'!$D$19/100</f>
        <v>907.1701857447914</v>
      </c>
      <c r="J30" s="73">
        <f t="shared" si="7"/>
        <v>10642.829814255208</v>
      </c>
      <c r="K30" s="73">
        <f t="shared" si="1"/>
        <v>1392.1228117446863</v>
      </c>
      <c r="L30" s="73">
        <f>L29*(1+'Kaufen oder mieten'!$D$13/100)</f>
        <v>256486.3990034468</v>
      </c>
      <c r="M30" s="73">
        <f t="shared" si="21"/>
        <v>248985.82510280618</v>
      </c>
      <c r="N30" s="73">
        <f t="shared" si="22"/>
        <v>215856.96090567473</v>
      </c>
      <c r="O30" s="73">
        <f>N29*'Kaufen oder mieten'!$D$22/100</f>
        <v>8313.17817840505</v>
      </c>
      <c r="P30" s="73">
        <f>'Kaufen oder mieten'!$D$24</f>
        <v>1602</v>
      </c>
      <c r="Q30" s="73">
        <f t="shared" si="23"/>
        <v>6711.178178405051</v>
      </c>
      <c r="R30" s="73">
        <f>Q30*'Kaufen oder mieten'!$D$23/100</f>
        <v>1677.7945446012627</v>
      </c>
      <c r="S30" s="73">
        <f t="shared" si="24"/>
        <v>6635.383633803788</v>
      </c>
      <c r="T30" s="73">
        <f t="shared" si="25"/>
        <v>33128.86419713145</v>
      </c>
      <c r="U30" s="74"/>
      <c r="V30" s="74"/>
      <c r="W30" s="74"/>
      <c r="X30" s="74">
        <f>$K30-M30</f>
        <v>-247593.7022910615</v>
      </c>
      <c r="Y30" s="74">
        <f t="shared" si="17"/>
        <v>1392.1228117446863</v>
      </c>
      <c r="Z30" s="74">
        <f t="shared" si="17"/>
        <v>1392.1228117446863</v>
      </c>
      <c r="AA30" s="75"/>
    </row>
    <row r="31" spans="1:27" ht="12.75" outlineLevel="1">
      <c r="A31" s="71"/>
      <c r="B31" s="72"/>
      <c r="C31" s="73">
        <f t="shared" si="18"/>
        <v>26</v>
      </c>
      <c r="D31" s="73">
        <f>D30*(1+'Kaufen oder mieten'!$D$12/100)</f>
        <v>11541.8879551551</v>
      </c>
      <c r="E31" s="73">
        <f>E30*(1+'Kaufen oder mieten'!$D$12/100)</f>
        <v>1282.4319950172337</v>
      </c>
      <c r="F31" s="73">
        <f t="shared" si="19"/>
        <v>10259.455960137866</v>
      </c>
      <c r="G31" s="73">
        <f t="shared" si="20"/>
        <v>0</v>
      </c>
      <c r="H31" s="73">
        <f>IF('Kaufen oder mieten'!$D$21&gt;G30,G30*(1+'Kaufen oder mieten'!$D$19/100),'Kaufen oder mieten'!$D$21)</f>
        <v>7875.60259567265</v>
      </c>
      <c r="I31" s="73">
        <f>G30*'Kaufen oder mieten'!$D$19/100</f>
        <v>375.02869503203095</v>
      </c>
      <c r="J31" s="73">
        <f t="shared" si="7"/>
        <v>7500.573900640619</v>
      </c>
      <c r="K31" s="73">
        <f t="shared" si="1"/>
        <v>-2383.853364465216</v>
      </c>
      <c r="L31" s="73">
        <f>L30*(1+'Kaufen oder mieten'!$D$13/100)</f>
        <v>259051.26299348127</v>
      </c>
      <c r="M31" s="73">
        <f t="shared" si="21"/>
        <v>259051.26299348127</v>
      </c>
      <c r="N31" s="73">
        <f t="shared" si="22"/>
        <v>220349.31636837978</v>
      </c>
      <c r="O31" s="73">
        <f>N30*'Kaufen oder mieten'!$D$22/100</f>
        <v>8634.278436226989</v>
      </c>
      <c r="P31" s="73">
        <f>'Kaufen oder mieten'!$D$24</f>
        <v>1602</v>
      </c>
      <c r="Q31" s="73">
        <f t="shared" si="23"/>
        <v>7032.278436226989</v>
      </c>
      <c r="R31" s="73">
        <f>Q31*'Kaufen oder mieten'!$D$23/100</f>
        <v>1758.0696090567474</v>
      </c>
      <c r="S31" s="73">
        <f t="shared" si="24"/>
        <v>6876.208827170241</v>
      </c>
      <c r="T31" s="73">
        <f t="shared" si="25"/>
        <v>38701.9466251015</v>
      </c>
      <c r="U31" s="74"/>
      <c r="V31" s="74"/>
      <c r="W31" s="74"/>
      <c r="X31" s="74"/>
      <c r="Y31" s="74">
        <f t="shared" si="17"/>
        <v>-2383.853364465216</v>
      </c>
      <c r="Z31" s="74">
        <f t="shared" si="17"/>
        <v>-2383.853364465216</v>
      </c>
      <c r="AA31" s="75"/>
    </row>
    <row r="32" spans="1:27" ht="12.75" outlineLevel="1">
      <c r="A32" s="71"/>
      <c r="B32" s="72"/>
      <c r="C32" s="73">
        <f t="shared" si="18"/>
        <v>27</v>
      </c>
      <c r="D32" s="73">
        <f>D31*(1+'Kaufen oder mieten'!$D$12/100)</f>
        <v>11657.306834706651</v>
      </c>
      <c r="E32" s="73">
        <f>E31*(1+'Kaufen oder mieten'!$D$12/100)</f>
        <v>1295.256314967406</v>
      </c>
      <c r="F32" s="73">
        <f t="shared" si="19"/>
        <v>10362.050519739245</v>
      </c>
      <c r="G32" s="73">
        <f t="shared" si="20"/>
        <v>0</v>
      </c>
      <c r="H32" s="73">
        <f>IF('Kaufen oder mieten'!$D$21&gt;G31,G31*(1+'Kaufen oder mieten'!$D$19/100),'Kaufen oder mieten'!$D$21)</f>
        <v>0</v>
      </c>
      <c r="I32" s="73">
        <f>G31*'Kaufen oder mieten'!$D$19/100</f>
        <v>0</v>
      </c>
      <c r="J32" s="73">
        <f t="shared" si="7"/>
        <v>0</v>
      </c>
      <c r="K32" s="73">
        <f t="shared" si="1"/>
        <v>-10362.050519739245</v>
      </c>
      <c r="L32" s="73">
        <f>L31*(1+'Kaufen oder mieten'!$D$13/100)</f>
        <v>261641.7756234161</v>
      </c>
      <c r="M32" s="73">
        <f t="shared" si="21"/>
        <v>261641.7756234161</v>
      </c>
      <c r="N32" s="73">
        <f t="shared" si="22"/>
        <v>216998.24533969193</v>
      </c>
      <c r="O32" s="73">
        <f>N31*'Kaufen oder mieten'!$D$22/100</f>
        <v>8813.972654735191</v>
      </c>
      <c r="P32" s="73">
        <f>'Kaufen oder mieten'!$D$24</f>
        <v>1602</v>
      </c>
      <c r="Q32" s="73">
        <f t="shared" si="23"/>
        <v>7211.972654735191</v>
      </c>
      <c r="R32" s="73">
        <f>Q32*'Kaufen oder mieten'!$D$23/100</f>
        <v>1802.9931636837978</v>
      </c>
      <c r="S32" s="73">
        <f t="shared" si="24"/>
        <v>7010.979491051394</v>
      </c>
      <c r="T32" s="73">
        <f t="shared" si="25"/>
        <v>44643.53028372416</v>
      </c>
      <c r="U32" s="74"/>
      <c r="V32" s="74"/>
      <c r="W32" s="74"/>
      <c r="X32" s="74"/>
      <c r="Y32" s="74">
        <f t="shared" si="17"/>
        <v>-10362.050519739245</v>
      </c>
      <c r="Z32" s="74">
        <f t="shared" si="17"/>
        <v>-10362.050519739245</v>
      </c>
      <c r="AA32" s="75"/>
    </row>
    <row r="33" spans="1:27" ht="12.75" outlineLevel="1">
      <c r="A33" s="71"/>
      <c r="B33" s="72"/>
      <c r="C33" s="73">
        <f t="shared" si="18"/>
        <v>28</v>
      </c>
      <c r="D33" s="73">
        <f>D32*(1+'Kaufen oder mieten'!$D$12/100)</f>
        <v>11773.879903053717</v>
      </c>
      <c r="E33" s="73">
        <f>E32*(1+'Kaufen oder mieten'!$D$12/100)</f>
        <v>1308.20887811708</v>
      </c>
      <c r="F33" s="73">
        <f t="shared" si="19"/>
        <v>10465.671024936637</v>
      </c>
      <c r="G33" s="73">
        <f t="shared" si="20"/>
        <v>0</v>
      </c>
      <c r="H33" s="73">
        <f>IF('Kaufen oder mieten'!$D$21&gt;G32,G32*(1+'Kaufen oder mieten'!$D$19/100),'Kaufen oder mieten'!$D$21)</f>
        <v>0</v>
      </c>
      <c r="I33" s="73">
        <f>G32*'Kaufen oder mieten'!$D$19/100</f>
        <v>0</v>
      </c>
      <c r="J33" s="73">
        <f t="shared" si="7"/>
        <v>0</v>
      </c>
      <c r="K33" s="73">
        <f t="shared" si="1"/>
        <v>-10465.671024936637</v>
      </c>
      <c r="L33" s="73">
        <f>L32*(1+'Kaufen oder mieten'!$D$13/100)</f>
        <v>264258.19337965024</v>
      </c>
      <c r="M33" s="73">
        <f t="shared" si="21"/>
        <v>264258.19337965024</v>
      </c>
      <c r="N33" s="73">
        <f t="shared" si="22"/>
        <v>213443.02167494607</v>
      </c>
      <c r="O33" s="73">
        <f>N32*'Kaufen oder mieten'!$D$22/100</f>
        <v>8679.929813587678</v>
      </c>
      <c r="P33" s="73">
        <f>'Kaufen oder mieten'!$D$24</f>
        <v>1602</v>
      </c>
      <c r="Q33" s="73">
        <f t="shared" si="23"/>
        <v>7077.929813587678</v>
      </c>
      <c r="R33" s="73">
        <f>Q33*'Kaufen oder mieten'!$D$23/100</f>
        <v>1769.4824533969195</v>
      </c>
      <c r="S33" s="73">
        <f t="shared" si="24"/>
        <v>6910.447360190758</v>
      </c>
      <c r="T33" s="73">
        <f t="shared" si="25"/>
        <v>50815.171704704175</v>
      </c>
      <c r="U33" s="74"/>
      <c r="V33" s="74"/>
      <c r="W33" s="74"/>
      <c r="X33" s="74"/>
      <c r="Y33" s="74">
        <f t="shared" si="17"/>
        <v>-10465.671024936637</v>
      </c>
      <c r="Z33" s="74">
        <f t="shared" si="17"/>
        <v>-10465.671024936637</v>
      </c>
      <c r="AA33" s="75"/>
    </row>
    <row r="34" spans="1:27" ht="12.75" outlineLevel="1">
      <c r="A34" s="71"/>
      <c r="B34" s="72"/>
      <c r="C34" s="73">
        <f t="shared" si="18"/>
        <v>29</v>
      </c>
      <c r="D34" s="73">
        <f>D33*(1+'Kaufen oder mieten'!$D$12/100)</f>
        <v>11891.618702084255</v>
      </c>
      <c r="E34" s="73">
        <f>E33*(1+'Kaufen oder mieten'!$D$12/100)</f>
        <v>1321.2909668982509</v>
      </c>
      <c r="F34" s="73">
        <f t="shared" si="19"/>
        <v>10570.327735186005</v>
      </c>
      <c r="G34" s="73">
        <f t="shared" si="20"/>
        <v>0</v>
      </c>
      <c r="H34" s="73">
        <f>IF('Kaufen oder mieten'!$D$21&gt;G33,G33*(1+'Kaufen oder mieten'!$D$19/100),'Kaufen oder mieten'!$D$21)</f>
        <v>0</v>
      </c>
      <c r="I34" s="73">
        <f>G33*'Kaufen oder mieten'!$D$19/100</f>
        <v>0</v>
      </c>
      <c r="J34" s="73">
        <f t="shared" si="7"/>
        <v>0</v>
      </c>
      <c r="K34" s="73">
        <f t="shared" si="1"/>
        <v>-10570.327735186005</v>
      </c>
      <c r="L34" s="73">
        <f>L33*(1+'Kaufen oder mieten'!$D$13/100)</f>
        <v>266900.77531344676</v>
      </c>
      <c r="M34" s="73">
        <f t="shared" si="21"/>
        <v>266900.77531344676</v>
      </c>
      <c r="N34" s="73">
        <f t="shared" si="22"/>
        <v>209676.48459000845</v>
      </c>
      <c r="O34" s="73">
        <f>N33*'Kaufen oder mieten'!$D$22/100</f>
        <v>8537.720866997843</v>
      </c>
      <c r="P34" s="73">
        <f>'Kaufen oder mieten'!$D$24</f>
        <v>1602</v>
      </c>
      <c r="Q34" s="73">
        <f t="shared" si="23"/>
        <v>6935.720866997843</v>
      </c>
      <c r="R34" s="73">
        <f>Q34*'Kaufen oder mieten'!$D$23/100</f>
        <v>1733.9302167494607</v>
      </c>
      <c r="S34" s="73">
        <f t="shared" si="24"/>
        <v>6803.790650248382</v>
      </c>
      <c r="T34" s="73">
        <f t="shared" si="25"/>
        <v>57224.29072343832</v>
      </c>
      <c r="U34" s="74"/>
      <c r="V34" s="74"/>
      <c r="W34" s="74"/>
      <c r="X34" s="74"/>
      <c r="Y34" s="74">
        <f t="shared" si="17"/>
        <v>-10570.327735186005</v>
      </c>
      <c r="Z34" s="74">
        <f t="shared" si="17"/>
        <v>-10570.327735186005</v>
      </c>
      <c r="AA34" s="75"/>
    </row>
    <row r="35" spans="1:27" ht="12.75">
      <c r="A35" s="71"/>
      <c r="B35" s="72"/>
      <c r="C35" s="73">
        <f t="shared" si="18"/>
        <v>30</v>
      </c>
      <c r="D35" s="73">
        <f>D34*(1+'Kaufen oder mieten'!$D$12/100)</f>
        <v>12010.534889105098</v>
      </c>
      <c r="E35" s="73">
        <f>E34*(1+'Kaufen oder mieten'!$D$12/100)</f>
        <v>1334.5038765672334</v>
      </c>
      <c r="F35" s="73">
        <f t="shared" si="19"/>
        <v>10676.031012537864</v>
      </c>
      <c r="G35" s="73">
        <f t="shared" si="20"/>
        <v>0</v>
      </c>
      <c r="H35" s="73">
        <f>IF('Kaufen oder mieten'!$D$21&gt;G34,G34*(1+'Kaufen oder mieten'!$D$19/100),'Kaufen oder mieten'!$D$21)</f>
        <v>0</v>
      </c>
      <c r="I35" s="73">
        <f>G34*'Kaufen oder mieten'!$D$19/100</f>
        <v>0</v>
      </c>
      <c r="J35" s="73">
        <f>H35-I35</f>
        <v>0</v>
      </c>
      <c r="K35" s="73">
        <f t="shared" si="1"/>
        <v>-10676.031012537864</v>
      </c>
      <c r="L35" s="73">
        <f>L34*(1+'Kaufen oder mieten'!$D$13/100)</f>
        <v>269569.78306658124</v>
      </c>
      <c r="M35" s="73">
        <f t="shared" si="21"/>
        <v>269569.78306658124</v>
      </c>
      <c r="N35" s="73">
        <f t="shared" si="22"/>
        <v>205691.24811517083</v>
      </c>
      <c r="O35" s="76">
        <f>N34*'Kaufen oder mieten'!$D$22/100</f>
        <v>8387.059383600337</v>
      </c>
      <c r="P35" s="76">
        <f>'Kaufen oder mieten'!$D$24</f>
        <v>1602</v>
      </c>
      <c r="Q35" s="76">
        <f t="shared" si="23"/>
        <v>6785.059383600337</v>
      </c>
      <c r="R35" s="76">
        <f>Q35*'Kaufen oder mieten'!$D$23/100</f>
        <v>1696.264845900084</v>
      </c>
      <c r="S35" s="76">
        <f t="shared" si="24"/>
        <v>6690.794537700253</v>
      </c>
      <c r="T35" s="73">
        <f t="shared" si="25"/>
        <v>63878.5349514104</v>
      </c>
      <c r="U35" s="74"/>
      <c r="V35" s="74"/>
      <c r="W35" s="74"/>
      <c r="X35" s="74"/>
      <c r="Y35" s="74">
        <f>$K35-M35</f>
        <v>-280245.8140791191</v>
      </c>
      <c r="Z35" s="74">
        <f t="shared" si="17"/>
        <v>-10676.031012537864</v>
      </c>
      <c r="AA35" s="75"/>
    </row>
    <row r="36" spans="1:27" ht="12.75" hidden="1" outlineLevel="2">
      <c r="A36" s="71"/>
      <c r="B36" s="72"/>
      <c r="C36" s="73">
        <f t="shared" si="18"/>
        <v>31</v>
      </c>
      <c r="D36" s="73">
        <f>D35*(1+'Kaufen oder mieten'!$D$12/100)</f>
        <v>12130.64023799615</v>
      </c>
      <c r="E36" s="73">
        <f>E35*(1+'Kaufen oder mieten'!$D$12/100)</f>
        <v>1347.8489153329058</v>
      </c>
      <c r="F36" s="73">
        <f t="shared" si="19"/>
        <v>10782.791322663243</v>
      </c>
      <c r="G36" s="73">
        <f t="shared" si="20"/>
        <v>0</v>
      </c>
      <c r="H36" s="73">
        <f>IF('Kaufen oder mieten'!$D$21&gt;G35,G35*(1+'Kaufen oder mieten'!$D$19/100),'Kaufen oder mieten'!$D$21)</f>
        <v>0</v>
      </c>
      <c r="I36" s="73">
        <f>G35*'Kaufen oder mieten'!$D$19/100</f>
        <v>0</v>
      </c>
      <c r="J36" s="73">
        <f t="shared" si="7"/>
        <v>0</v>
      </c>
      <c r="K36" s="73">
        <f t="shared" si="1"/>
        <v>-10782.791322663243</v>
      </c>
      <c r="L36" s="73">
        <f>L35*(1+'Kaufen oder mieten'!$D$13/100)</f>
        <v>272265.48089724703</v>
      </c>
      <c r="M36" s="73">
        <f t="shared" si="21"/>
        <v>272265.48089724703</v>
      </c>
      <c r="N36" s="73">
        <f t="shared" si="22"/>
        <v>201479.6942359627</v>
      </c>
      <c r="O36" s="76">
        <f>N35*'Kaufen oder mieten'!$D$22/100</f>
        <v>8227.649924606834</v>
      </c>
      <c r="P36" s="76">
        <f>'Kaufen oder mieten'!$D$24</f>
        <v>1602</v>
      </c>
      <c r="Q36" s="76">
        <f t="shared" si="23"/>
        <v>6625.649924606834</v>
      </c>
      <c r="R36" s="76">
        <f>Q36*'Kaufen oder mieten'!$D$23/100</f>
        <v>1656.4124811517086</v>
      </c>
      <c r="S36" s="76">
        <f t="shared" si="24"/>
        <v>6571.237443455126</v>
      </c>
      <c r="T36" s="73">
        <f t="shared" si="25"/>
        <v>70785.78666128434</v>
      </c>
      <c r="U36" s="74"/>
      <c r="V36" s="74"/>
      <c r="W36" s="74"/>
      <c r="X36" s="74"/>
      <c r="Y36" s="74"/>
      <c r="Z36" s="74">
        <f t="shared" si="17"/>
        <v>-10782.791322663243</v>
      </c>
      <c r="AA36" s="75"/>
    </row>
    <row r="37" spans="1:27" ht="12.75" hidden="1" outlineLevel="2">
      <c r="A37" s="71"/>
      <c r="B37" s="72"/>
      <c r="C37" s="73">
        <f t="shared" si="18"/>
        <v>32</v>
      </c>
      <c r="D37" s="73">
        <f>D36*(1+'Kaufen oder mieten'!$D$12/100)</f>
        <v>12251.94664037611</v>
      </c>
      <c r="E37" s="73">
        <f>E36*(1+'Kaufen oder mieten'!$D$12/100)</f>
        <v>1361.3274044862349</v>
      </c>
      <c r="F37" s="73">
        <f t="shared" si="19"/>
        <v>10890.619235889875</v>
      </c>
      <c r="G37" s="73">
        <f t="shared" si="20"/>
        <v>0</v>
      </c>
      <c r="H37" s="73">
        <f>IF('Kaufen oder mieten'!$D$21&gt;G36,G36*(1+'Kaufen oder mieten'!$D$19/100),'Kaufen oder mieten'!$D$21)</f>
        <v>0</v>
      </c>
      <c r="I37" s="73">
        <f>G36*'Kaufen oder mieten'!$D$19/100</f>
        <v>0</v>
      </c>
      <c r="J37" s="73">
        <f t="shared" si="7"/>
        <v>0</v>
      </c>
      <c r="K37" s="73">
        <f t="shared" si="1"/>
        <v>-10890.619235889875</v>
      </c>
      <c r="L37" s="73">
        <f>L36*(1+'Kaufen oder mieten'!$D$13/100)</f>
        <v>274988.13570621953</v>
      </c>
      <c r="M37" s="73">
        <f t="shared" si="21"/>
        <v>274988.13570621953</v>
      </c>
      <c r="N37" s="73">
        <f t="shared" si="22"/>
        <v>197033.9658271517</v>
      </c>
      <c r="O37" s="76">
        <f>N36*'Kaufen oder mieten'!$D$22/100</f>
        <v>8059.1877694385075</v>
      </c>
      <c r="P37" s="76">
        <f>'Kaufen oder mieten'!$D$24</f>
        <v>1602</v>
      </c>
      <c r="Q37" s="76">
        <f t="shared" si="23"/>
        <v>6457.1877694385075</v>
      </c>
      <c r="R37" s="76">
        <f>Q37*'Kaufen oder mieten'!$D$23/100</f>
        <v>1614.2969423596269</v>
      </c>
      <c r="S37" s="76">
        <f t="shared" si="24"/>
        <v>6444.890827078881</v>
      </c>
      <c r="T37" s="73">
        <f t="shared" si="25"/>
        <v>77954.16987906783</v>
      </c>
      <c r="U37" s="74"/>
      <c r="V37" s="74"/>
      <c r="W37" s="74"/>
      <c r="X37" s="74"/>
      <c r="Y37" s="74"/>
      <c r="Z37" s="74">
        <f t="shared" si="17"/>
        <v>-10890.619235889875</v>
      </c>
      <c r="AA37" s="75"/>
    </row>
    <row r="38" spans="1:27" ht="12.75" hidden="1" outlineLevel="2">
      <c r="A38" s="71"/>
      <c r="B38" s="72"/>
      <c r="C38" s="73">
        <f t="shared" si="18"/>
        <v>33</v>
      </c>
      <c r="D38" s="73">
        <f>D37*(1+'Kaufen oder mieten'!$D$12/100)</f>
        <v>12374.466106779872</v>
      </c>
      <c r="E38" s="73">
        <f>E37*(1+'Kaufen oder mieten'!$D$12/100)</f>
        <v>1374.9406785310973</v>
      </c>
      <c r="F38" s="73">
        <f t="shared" si="19"/>
        <v>10999.525428248775</v>
      </c>
      <c r="G38" s="73">
        <f t="shared" si="20"/>
        <v>0</v>
      </c>
      <c r="H38" s="73">
        <f>IF('Kaufen oder mieten'!$D$21&gt;G37,G37*(1+'Kaufen oder mieten'!$D$19/100),'Kaufen oder mieten'!$D$21)</f>
        <v>0</v>
      </c>
      <c r="I38" s="73">
        <f>G37*'Kaufen oder mieten'!$D$19/100</f>
        <v>0</v>
      </c>
      <c r="J38" s="73">
        <f t="shared" si="7"/>
        <v>0</v>
      </c>
      <c r="K38" s="73">
        <f t="shared" si="1"/>
        <v>-10999.525428248775</v>
      </c>
      <c r="L38" s="73">
        <f>L37*(1+'Kaufen oder mieten'!$D$13/100)</f>
        <v>277738.01706328173</v>
      </c>
      <c r="M38" s="73">
        <f t="shared" si="21"/>
        <v>277738.01706328173</v>
      </c>
      <c r="N38" s="73">
        <f t="shared" si="22"/>
        <v>192345.9593737175</v>
      </c>
      <c r="O38" s="76">
        <f>N37*'Kaufen oder mieten'!$D$22/100</f>
        <v>7881.358633086068</v>
      </c>
      <c r="P38" s="76">
        <f>'Kaufen oder mieten'!$D$24</f>
        <v>1602</v>
      </c>
      <c r="Q38" s="76">
        <f t="shared" si="23"/>
        <v>6279.358633086068</v>
      </c>
      <c r="R38" s="76">
        <f>Q38*'Kaufen oder mieten'!$D$23/100</f>
        <v>1569.839658271517</v>
      </c>
      <c r="S38" s="76">
        <f t="shared" si="24"/>
        <v>6311.518974814551</v>
      </c>
      <c r="T38" s="73">
        <f t="shared" si="25"/>
        <v>85392.05768956424</v>
      </c>
      <c r="U38" s="74"/>
      <c r="V38" s="74"/>
      <c r="W38" s="74"/>
      <c r="X38" s="74"/>
      <c r="Y38" s="74"/>
      <c r="Z38" s="74">
        <f t="shared" si="17"/>
        <v>-10999.525428248775</v>
      </c>
      <c r="AA38" s="75"/>
    </row>
    <row r="39" spans="1:27" ht="12.75" hidden="1" outlineLevel="2">
      <c r="A39" s="71"/>
      <c r="B39" s="72"/>
      <c r="C39" s="73">
        <f t="shared" si="18"/>
        <v>34</v>
      </c>
      <c r="D39" s="73">
        <f>D38*(1+'Kaufen oder mieten'!$D$12/100)</f>
        <v>12498.21076784767</v>
      </c>
      <c r="E39" s="73">
        <f>E38*(1+'Kaufen oder mieten'!$D$12/100)</f>
        <v>1388.6900853164084</v>
      </c>
      <c r="F39" s="73">
        <f t="shared" si="19"/>
        <v>11109.520682531262</v>
      </c>
      <c r="G39" s="73">
        <f t="shared" si="20"/>
        <v>0</v>
      </c>
      <c r="H39" s="73">
        <f>IF('Kaufen oder mieten'!$D$21&gt;G38,G38*(1+'Kaufen oder mieten'!$D$19/100),'Kaufen oder mieten'!$D$21)</f>
        <v>0</v>
      </c>
      <c r="I39" s="73">
        <f>G38*'Kaufen oder mieten'!$D$19/100</f>
        <v>0</v>
      </c>
      <c r="J39" s="73">
        <f t="shared" si="7"/>
        <v>0</v>
      </c>
      <c r="K39" s="73">
        <f t="shared" si="1"/>
        <v>-11109.520682531262</v>
      </c>
      <c r="L39" s="73">
        <f>L38*(1+'Kaufen oder mieten'!$D$13/100)</f>
        <v>280515.3972339145</v>
      </c>
      <c r="M39" s="73">
        <f t="shared" si="21"/>
        <v>280515.3972339145</v>
      </c>
      <c r="N39" s="73">
        <f t="shared" si="22"/>
        <v>187407.31747239776</v>
      </c>
      <c r="O39" s="76">
        <f>N38*'Kaufen oder mieten'!$D$22/100</f>
        <v>7693.838374948699</v>
      </c>
      <c r="P39" s="76">
        <f>'Kaufen oder mieten'!$D$24</f>
        <v>1602</v>
      </c>
      <c r="Q39" s="76">
        <f t="shared" si="23"/>
        <v>6091.838374948699</v>
      </c>
      <c r="R39" s="76">
        <f>Q39*'Kaufen oder mieten'!$D$23/100</f>
        <v>1522.9595937371748</v>
      </c>
      <c r="S39" s="76">
        <f t="shared" si="24"/>
        <v>6170.878781211524</v>
      </c>
      <c r="T39" s="73">
        <f t="shared" si="25"/>
        <v>93108.07976151677</v>
      </c>
      <c r="U39" s="74"/>
      <c r="V39" s="74"/>
      <c r="W39" s="74"/>
      <c r="X39" s="74"/>
      <c r="Y39" s="74"/>
      <c r="Z39" s="74">
        <f t="shared" si="17"/>
        <v>-11109.520682531262</v>
      </c>
      <c r="AA39" s="75"/>
    </row>
    <row r="40" spans="1:27" ht="12.75" hidden="1" outlineLevel="1">
      <c r="A40" s="71"/>
      <c r="B40" s="72"/>
      <c r="C40" s="73">
        <f t="shared" si="18"/>
        <v>35</v>
      </c>
      <c r="D40" s="73">
        <f>D39*(1+'Kaufen oder mieten'!$D$12/100)</f>
        <v>12623.192875526147</v>
      </c>
      <c r="E40" s="73">
        <f>E39*(1+'Kaufen oder mieten'!$D$12/100)</f>
        <v>1402.5769861695726</v>
      </c>
      <c r="F40" s="73">
        <f t="shared" si="19"/>
        <v>11220.615889356573</v>
      </c>
      <c r="G40" s="73">
        <f t="shared" si="20"/>
        <v>0</v>
      </c>
      <c r="H40" s="73">
        <f>IF('Kaufen oder mieten'!$D$21&gt;G39,G39*(1+'Kaufen oder mieten'!$D$19/100),'Kaufen oder mieten'!$D$21)</f>
        <v>0</v>
      </c>
      <c r="I40" s="73">
        <f>G39*'Kaufen oder mieten'!$D$19/100</f>
        <v>0</v>
      </c>
      <c r="J40" s="73">
        <f t="shared" si="7"/>
        <v>0</v>
      </c>
      <c r="K40" s="73">
        <f t="shared" si="1"/>
        <v>-11220.615889356573</v>
      </c>
      <c r="L40" s="73">
        <f>L39*(1+'Kaufen oder mieten'!$D$13/100)</f>
        <v>283320.5512062537</v>
      </c>
      <c r="M40" s="73">
        <f t="shared" si="21"/>
        <v>283320.5512062537</v>
      </c>
      <c r="N40" s="73">
        <f t="shared" si="22"/>
        <v>182209.42110721313</v>
      </c>
      <c r="O40" s="76">
        <f>N39*'Kaufen oder mieten'!$D$22/100</f>
        <v>7496.292698895911</v>
      </c>
      <c r="P40" s="76">
        <f>'Kaufen oder mieten'!$D$24</f>
        <v>1602</v>
      </c>
      <c r="Q40" s="76">
        <f t="shared" si="23"/>
        <v>5894.292698895911</v>
      </c>
      <c r="R40" s="76">
        <f>Q40*'Kaufen oder mieten'!$D$23/100</f>
        <v>1473.5731747239777</v>
      </c>
      <c r="S40" s="76">
        <f t="shared" si="24"/>
        <v>6022.719524171933</v>
      </c>
      <c r="T40" s="73">
        <f t="shared" si="25"/>
        <v>101111.13009904057</v>
      </c>
      <c r="U40" s="74"/>
      <c r="V40" s="74"/>
      <c r="W40" s="74"/>
      <c r="X40" s="74"/>
      <c r="Y40" s="74"/>
      <c r="Z40" s="74">
        <f t="shared" si="17"/>
        <v>-11220.615889356573</v>
      </c>
      <c r="AA40" s="75"/>
    </row>
    <row r="41" spans="1:27" ht="12.75" hidden="1" outlineLevel="2">
      <c r="A41" s="71"/>
      <c r="B41" s="72"/>
      <c r="C41" s="73">
        <f t="shared" si="18"/>
        <v>36</v>
      </c>
      <c r="D41" s="73">
        <f>D40*(1+'Kaufen oder mieten'!$D$12/100)</f>
        <v>12749.424804281409</v>
      </c>
      <c r="E41" s="73">
        <f>E40*(1+'Kaufen oder mieten'!$D$12/100)</f>
        <v>1416.6027560312684</v>
      </c>
      <c r="F41" s="73">
        <f t="shared" si="19"/>
        <v>11332.82204825014</v>
      </c>
      <c r="G41" s="73">
        <f t="shared" si="20"/>
        <v>0</v>
      </c>
      <c r="H41" s="73">
        <f>IF('Kaufen oder mieten'!$D$21&gt;G40,G40*(1+'Kaufen oder mieten'!$D$19/100),'Kaufen oder mieten'!$D$21)</f>
        <v>0</v>
      </c>
      <c r="I41" s="73">
        <f>G40*'Kaufen oder mieten'!$D$19/100</f>
        <v>0</v>
      </c>
      <c r="J41" s="73">
        <f t="shared" si="7"/>
        <v>0</v>
      </c>
      <c r="K41" s="73">
        <f t="shared" si="1"/>
        <v>-11332.82204825014</v>
      </c>
      <c r="L41" s="73">
        <f>L40*(1+'Kaufen oder mieten'!$D$13/100)</f>
        <v>286153.75671831623</v>
      </c>
      <c r="M41" s="73">
        <f t="shared" si="21"/>
        <v>286153.75671831623</v>
      </c>
      <c r="N41" s="73">
        <f t="shared" si="22"/>
        <v>176743.38169217936</v>
      </c>
      <c r="O41" s="76">
        <f>N40*'Kaufen oder mieten'!$D$22/100</f>
        <v>7288.376844288525</v>
      </c>
      <c r="P41" s="76">
        <f>'Kaufen oder mieten'!$D$24</f>
        <v>1602</v>
      </c>
      <c r="Q41" s="76">
        <f t="shared" si="23"/>
        <v>5686.376844288525</v>
      </c>
      <c r="R41" s="76">
        <f>Q41*'Kaufen oder mieten'!$D$23/100</f>
        <v>1421.5942110721312</v>
      </c>
      <c r="S41" s="76">
        <f t="shared" si="24"/>
        <v>5866.782633216393</v>
      </c>
      <c r="T41" s="73">
        <f t="shared" si="25"/>
        <v>109410.37502613687</v>
      </c>
      <c r="U41" s="74"/>
      <c r="V41" s="74"/>
      <c r="W41" s="74"/>
      <c r="X41" s="74"/>
      <c r="Y41" s="74"/>
      <c r="Z41" s="74">
        <f t="shared" si="17"/>
        <v>-11332.82204825014</v>
      </c>
      <c r="AA41" s="75"/>
    </row>
    <row r="42" spans="1:27" ht="12.75" hidden="1" outlineLevel="2">
      <c r="A42" s="71"/>
      <c r="B42" s="72"/>
      <c r="C42" s="73">
        <f t="shared" si="18"/>
        <v>37</v>
      </c>
      <c r="D42" s="73">
        <f>D41*(1+'Kaufen oder mieten'!$D$12/100)</f>
        <v>12876.919052324223</v>
      </c>
      <c r="E42" s="73">
        <f>E41*(1+'Kaufen oder mieten'!$D$12/100)</f>
        <v>1430.768783591581</v>
      </c>
      <c r="F42" s="73">
        <f t="shared" si="19"/>
        <v>11446.150268732643</v>
      </c>
      <c r="G42" s="73">
        <f t="shared" si="20"/>
        <v>0</v>
      </c>
      <c r="H42" s="73">
        <f>IF('Kaufen oder mieten'!$D$21&gt;G41,G41*(1+'Kaufen oder mieten'!$D$19/100),'Kaufen oder mieten'!$D$21)</f>
        <v>0</v>
      </c>
      <c r="I42" s="73">
        <f>G41*'Kaufen oder mieten'!$D$19/100</f>
        <v>0</v>
      </c>
      <c r="J42" s="73">
        <f t="shared" si="7"/>
        <v>0</v>
      </c>
      <c r="K42" s="73">
        <f t="shared" si="1"/>
        <v>-11446.150268732643</v>
      </c>
      <c r="L42" s="73">
        <f>L41*(1+'Kaufen oder mieten'!$D$13/100)</f>
        <v>289015.2942854994</v>
      </c>
      <c r="M42" s="73">
        <f t="shared" si="21"/>
        <v>289015.2942854994</v>
      </c>
      <c r="N42" s="73">
        <f t="shared" si="22"/>
        <v>171000.03287421208</v>
      </c>
      <c r="O42" s="76">
        <f>N41*'Kaufen oder mieten'!$D$22/100</f>
        <v>7069.735267687174</v>
      </c>
      <c r="P42" s="76">
        <f>'Kaufen oder mieten'!$D$24</f>
        <v>1602</v>
      </c>
      <c r="Q42" s="76">
        <f t="shared" si="23"/>
        <v>5467.735267687174</v>
      </c>
      <c r="R42" s="76">
        <f>Q42*'Kaufen oder mieten'!$D$23/100</f>
        <v>1366.9338169217936</v>
      </c>
      <c r="S42" s="76">
        <f t="shared" si="24"/>
        <v>5702.801450765381</v>
      </c>
      <c r="T42" s="73">
        <f t="shared" si="25"/>
        <v>118015.2614112873</v>
      </c>
      <c r="U42" s="74"/>
      <c r="V42" s="74"/>
      <c r="W42" s="74"/>
      <c r="X42" s="74"/>
      <c r="Y42" s="74"/>
      <c r="Z42" s="74">
        <f t="shared" si="17"/>
        <v>-11446.150268732643</v>
      </c>
      <c r="AA42" s="75"/>
    </row>
    <row r="43" spans="1:27" ht="12.75" hidden="1" outlineLevel="2">
      <c r="A43" s="71"/>
      <c r="B43" s="72"/>
      <c r="C43" s="73">
        <f t="shared" si="18"/>
        <v>38</v>
      </c>
      <c r="D43" s="73">
        <f>D42*(1+'Kaufen oder mieten'!$D$12/100)</f>
        <v>13005.688242847466</v>
      </c>
      <c r="E43" s="73">
        <f>E42*(1+'Kaufen oder mieten'!$D$12/100)</f>
        <v>1445.076471427497</v>
      </c>
      <c r="F43" s="73">
        <f t="shared" si="19"/>
        <v>11560.611771419968</v>
      </c>
      <c r="G43" s="73">
        <f t="shared" si="20"/>
        <v>0</v>
      </c>
      <c r="H43" s="73">
        <f>IF('Kaufen oder mieten'!$D$21&gt;G42,G42*(1+'Kaufen oder mieten'!$D$19/100),'Kaufen oder mieten'!$D$21)</f>
        <v>0</v>
      </c>
      <c r="I43" s="73">
        <f>G42*'Kaufen oder mieten'!$D$19/100</f>
        <v>0</v>
      </c>
      <c r="J43" s="73">
        <f t="shared" si="7"/>
        <v>0</v>
      </c>
      <c r="K43" s="73">
        <f t="shared" si="1"/>
        <v>-11560.611771419968</v>
      </c>
      <c r="L43" s="73">
        <f>L42*(1+'Kaufen oder mieten'!$D$13/100)</f>
        <v>291905.44722835434</v>
      </c>
      <c r="M43" s="73">
        <f t="shared" si="21"/>
        <v>291905.44722835434</v>
      </c>
      <c r="N43" s="73">
        <f t="shared" si="22"/>
        <v>164969.92208901848</v>
      </c>
      <c r="O43" s="76">
        <f>N42*'Kaufen oder mieten'!$D$22/100</f>
        <v>6840.001314968483</v>
      </c>
      <c r="P43" s="76">
        <f>'Kaufen oder mieten'!$D$24</f>
        <v>1602</v>
      </c>
      <c r="Q43" s="76">
        <f t="shared" si="23"/>
        <v>5238.001314968483</v>
      </c>
      <c r="R43" s="76">
        <f>Q43*'Kaufen oder mieten'!$D$23/100</f>
        <v>1309.5003287421207</v>
      </c>
      <c r="S43" s="76">
        <f t="shared" si="24"/>
        <v>5530.500986226362</v>
      </c>
      <c r="T43" s="73">
        <f t="shared" si="25"/>
        <v>126935.52513933586</v>
      </c>
      <c r="U43" s="74"/>
      <c r="V43" s="74"/>
      <c r="W43" s="74"/>
      <c r="X43" s="74"/>
      <c r="Y43" s="74"/>
      <c r="Z43" s="74">
        <f t="shared" si="17"/>
        <v>-11560.611771419968</v>
      </c>
      <c r="AA43" s="75"/>
    </row>
    <row r="44" spans="1:27" ht="12.75" hidden="1" outlineLevel="2">
      <c r="A44" s="71"/>
      <c r="B44" s="72"/>
      <c r="C44" s="73">
        <f t="shared" si="18"/>
        <v>39</v>
      </c>
      <c r="D44" s="73">
        <f>D43*(1+'Kaufen oder mieten'!$D$12/100)</f>
        <v>13135.74512527594</v>
      </c>
      <c r="E44" s="73">
        <f>E43*(1+'Kaufen oder mieten'!$D$12/100)</f>
        <v>1459.527236141772</v>
      </c>
      <c r="F44" s="73">
        <f t="shared" si="19"/>
        <v>11676.217889134168</v>
      </c>
      <c r="G44" s="73">
        <f t="shared" si="20"/>
        <v>0</v>
      </c>
      <c r="H44" s="73">
        <f>IF('Kaufen oder mieten'!$D$21&gt;G43,G43*(1+'Kaufen oder mieten'!$D$19/100),'Kaufen oder mieten'!$D$21)</f>
        <v>0</v>
      </c>
      <c r="I44" s="73">
        <f>G43*'Kaufen oder mieten'!$D$19/100</f>
        <v>0</v>
      </c>
      <c r="J44" s="73">
        <f t="shared" si="7"/>
        <v>0</v>
      </c>
      <c r="K44" s="73">
        <f t="shared" si="1"/>
        <v>-11676.217889134168</v>
      </c>
      <c r="L44" s="73">
        <f>L43*(1+'Kaufen oder mieten'!$D$13/100)</f>
        <v>294824.50170063786</v>
      </c>
      <c r="M44" s="73">
        <f t="shared" si="21"/>
        <v>294824.50170063786</v>
      </c>
      <c r="N44" s="73">
        <f t="shared" si="22"/>
        <v>158643.3018625549</v>
      </c>
      <c r="O44" s="76">
        <f>N43*'Kaufen oder mieten'!$D$22/100</f>
        <v>6598.796883560739</v>
      </c>
      <c r="P44" s="76">
        <f>'Kaufen oder mieten'!$D$24</f>
        <v>1602</v>
      </c>
      <c r="Q44" s="76">
        <f t="shared" si="23"/>
        <v>4996.796883560739</v>
      </c>
      <c r="R44" s="76">
        <f>Q44*'Kaufen oder mieten'!$D$23/100</f>
        <v>1249.1992208901847</v>
      </c>
      <c r="S44" s="76">
        <f t="shared" si="24"/>
        <v>5349.597662670554</v>
      </c>
      <c r="T44" s="73">
        <f t="shared" si="25"/>
        <v>136181.19983808298</v>
      </c>
      <c r="U44" s="74"/>
      <c r="V44" s="74"/>
      <c r="W44" s="74"/>
      <c r="X44" s="74"/>
      <c r="Y44" s="74"/>
      <c r="Z44" s="74">
        <f t="shared" si="17"/>
        <v>-11676.217889134168</v>
      </c>
      <c r="AA44" s="75"/>
    </row>
    <row r="45" spans="1:27" ht="12.75" hidden="1" outlineLevel="1">
      <c r="A45" s="71"/>
      <c r="B45" s="72"/>
      <c r="C45" s="77">
        <f t="shared" si="18"/>
        <v>40</v>
      </c>
      <c r="D45" s="77">
        <f>D44*(1+'Kaufen oder mieten'!$D$12/100)</f>
        <v>13267.1025765287</v>
      </c>
      <c r="E45" s="77">
        <f>E44*(1+'Kaufen oder mieten'!$D$12/100)</f>
        <v>1474.1225085031897</v>
      </c>
      <c r="F45" s="77">
        <f t="shared" si="19"/>
        <v>11792.98006802551</v>
      </c>
      <c r="G45" s="77">
        <f t="shared" si="20"/>
        <v>0</v>
      </c>
      <c r="H45" s="77">
        <f>IF('Kaufen oder mieten'!$D$21&gt;G44,G44*(1+'Kaufen oder mieten'!$D$19/100),'Kaufen oder mieten'!$D$21)</f>
        <v>0</v>
      </c>
      <c r="I45" s="77">
        <f>G44*'Kaufen oder mieten'!$D$19/100</f>
        <v>0</v>
      </c>
      <c r="J45" s="73">
        <f t="shared" si="7"/>
        <v>0</v>
      </c>
      <c r="K45" s="73">
        <f t="shared" si="1"/>
        <v>-11792.98006802551</v>
      </c>
      <c r="L45" s="77">
        <f>L44*(1+'Kaufen oder mieten'!$D$13/100)</f>
        <v>297772.7467176442</v>
      </c>
      <c r="M45" s="77">
        <f t="shared" si="21"/>
        <v>297772.7467176442</v>
      </c>
      <c r="N45" s="77">
        <f t="shared" si="22"/>
        <v>152010.12085040603</v>
      </c>
      <c r="O45" s="76">
        <f>N44*'Kaufen oder mieten'!$D$22/100</f>
        <v>6345.732074502195</v>
      </c>
      <c r="P45" s="76">
        <f>'Kaufen oder mieten'!$D$24</f>
        <v>1602</v>
      </c>
      <c r="Q45" s="76">
        <f t="shared" si="23"/>
        <v>4743.732074502195</v>
      </c>
      <c r="R45" s="76">
        <f>Q45*'Kaufen oder mieten'!$D$23/100</f>
        <v>1185.9330186255488</v>
      </c>
      <c r="S45" s="76">
        <f t="shared" si="24"/>
        <v>5159.799055876647</v>
      </c>
      <c r="T45" s="77">
        <f t="shared" si="25"/>
        <v>145762.62586723818</v>
      </c>
      <c r="U45" s="74"/>
      <c r="V45" s="74"/>
      <c r="W45" s="74"/>
      <c r="X45" s="74"/>
      <c r="Y45" s="74"/>
      <c r="Z45" s="74">
        <f>$K45-M45</f>
        <v>-309565.72678566974</v>
      </c>
      <c r="AA45" s="75"/>
    </row>
    <row r="46" spans="1:27" ht="15" customHeight="1" collapsed="1">
      <c r="A46" s="71"/>
      <c r="B46" s="78"/>
      <c r="C46" s="108" t="s">
        <v>69</v>
      </c>
      <c r="D46" s="109"/>
      <c r="E46" s="109"/>
      <c r="F46" s="109"/>
      <c r="G46" s="109"/>
      <c r="H46" s="110" t="s">
        <v>71</v>
      </c>
      <c r="I46" s="110"/>
      <c r="J46" s="110"/>
      <c r="K46" s="110"/>
      <c r="L46" s="110"/>
      <c r="M46" s="110"/>
      <c r="N46" s="110"/>
      <c r="O46" s="110"/>
      <c r="P46" s="110"/>
      <c r="Q46" s="110"/>
      <c r="R46" s="110"/>
      <c r="S46" s="110"/>
      <c r="T46" s="111"/>
      <c r="U46" s="79"/>
      <c r="V46" s="79"/>
      <c r="W46" s="79"/>
      <c r="X46" s="79"/>
      <c r="Y46" s="79"/>
      <c r="Z46" s="79"/>
      <c r="AA46" s="80"/>
    </row>
    <row r="47" spans="1:27" ht="12.7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row>
    <row r="48" spans="1:27" ht="12.7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row>
    <row r="49" spans="1:27" ht="12.7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27" ht="12.7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row>
    <row r="51" spans="1:27" ht="12.7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row>
    <row r="52" spans="1:27" ht="12.7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row>
    <row r="53" spans="1:27" ht="12.7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row>
    <row r="54" spans="1:27" ht="12.7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row>
    <row r="55" spans="1:27" ht="12.7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row>
    <row r="56" spans="1:27" ht="12.7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row>
    <row r="57" spans="1:27" ht="12.7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sheetData>
  <sheetProtection password="CA55" sheet="1" objects="1" scenarios="1"/>
  <mergeCells count="3">
    <mergeCell ref="C3:T3"/>
    <mergeCell ref="C46:G46"/>
    <mergeCell ref="H46:T46"/>
  </mergeCells>
  <hyperlinks>
    <hyperlink ref="C46" r:id="rId1" display="© Stiftung Warentest 2003"/>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1.421875" defaultRowHeight="12.75"/>
  <sheetData>
    <row r="1" ht="12.75">
      <c r="A1" s="2"/>
    </row>
    <row r="2" ht="12.75">
      <c r="A2" s="2" t="s">
        <v>39</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Sahr</dc:creator>
  <cp:keywords/>
  <dc:description/>
  <cp:lastModifiedBy>Stumpf</cp:lastModifiedBy>
  <cp:lastPrinted>2006-11-02T09:59:20Z</cp:lastPrinted>
  <dcterms:created xsi:type="dcterms:W3CDTF">2002-03-01T11:53:45Z</dcterms:created>
  <dcterms:modified xsi:type="dcterms:W3CDTF">2009-08-18T12:46:53Z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